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0" yWindow="0" windowWidth="20490" windowHeight="745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H16" i="37" s="1"/>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H28" i="37" s="1"/>
  <c r="D28" i="37"/>
  <c r="B29" i="37"/>
  <c r="C29" i="37"/>
  <c r="D29" i="37"/>
  <c r="B30" i="37"/>
  <c r="C30" i="37"/>
  <c r="D30" i="37"/>
  <c r="B31" i="37"/>
  <c r="C31" i="37"/>
  <c r="D31" i="37"/>
  <c r="B32" i="37"/>
  <c r="C32" i="37"/>
  <c r="H32" i="37" s="1"/>
  <c r="D32" i="37"/>
  <c r="B33" i="37"/>
  <c r="B34" i="37"/>
  <c r="C34" i="37"/>
  <c r="H34" i="37" s="1"/>
  <c r="D34" i="37"/>
  <c r="B35" i="37"/>
  <c r="C35" i="37"/>
  <c r="D35" i="37"/>
  <c r="H35" i="37" s="1"/>
  <c r="B36" i="37"/>
  <c r="B37" i="37"/>
  <c r="C37" i="37"/>
  <c r="D37" i="37"/>
  <c r="B38" i="37"/>
  <c r="C38" i="37"/>
  <c r="D38" i="37"/>
  <c r="B39" i="37"/>
  <c r="C39" i="37"/>
  <c r="D39" i="37"/>
  <c r="B40" i="37"/>
  <c r="B41" i="37"/>
  <c r="B42" i="37"/>
  <c r="C42" i="37"/>
  <c r="D42" i="37"/>
  <c r="B43" i="37"/>
  <c r="C43" i="37"/>
  <c r="D43" i="37"/>
  <c r="B44" i="37"/>
  <c r="C44" i="37"/>
  <c r="H44" i="37" s="1"/>
  <c r="D44" i="37"/>
  <c r="B45" i="37"/>
  <c r="C45" i="37"/>
  <c r="D45" i="37"/>
  <c r="B46" i="37"/>
  <c r="B47" i="37"/>
  <c r="B48" i="37"/>
  <c r="C48" i="37"/>
  <c r="D48" i="37"/>
  <c r="B49" i="37"/>
  <c r="C49" i="37"/>
  <c r="D49" i="37"/>
  <c r="B50" i="37"/>
  <c r="B51" i="37"/>
  <c r="C51" i="37"/>
  <c r="D51" i="37"/>
  <c r="B52" i="37"/>
  <c r="C52" i="37"/>
  <c r="D52" i="37"/>
  <c r="B53" i="37"/>
  <c r="C53" i="37"/>
  <c r="D53" i="37"/>
  <c r="B54" i="37"/>
  <c r="C54" i="37"/>
  <c r="H54" i="37" s="1"/>
  <c r="D54" i="37"/>
  <c r="B55" i="37"/>
  <c r="B56" i="37"/>
  <c r="C56" i="37"/>
  <c r="H56" i="37" s="1"/>
  <c r="D56" i="37"/>
  <c r="B57" i="37"/>
  <c r="C57" i="37"/>
  <c r="D57" i="37"/>
  <c r="B58" i="37"/>
  <c r="B59" i="37"/>
  <c r="C59" i="37"/>
  <c r="D59" i="37"/>
  <c r="B60" i="37"/>
  <c r="C60" i="37"/>
  <c r="D60" i="37"/>
  <c r="B61" i="37"/>
  <c r="B62" i="37"/>
  <c r="C62" i="37"/>
  <c r="D62" i="37"/>
  <c r="B63" i="37"/>
  <c r="C63" i="37"/>
  <c r="D63" i="37"/>
  <c r="B64" i="37"/>
  <c r="B65" i="37"/>
  <c r="C65" i="37"/>
  <c r="D65" i="37"/>
  <c r="B66" i="37"/>
  <c r="C66" i="37"/>
  <c r="H66" i="37" s="1"/>
  <c r="D66" i="37"/>
  <c r="B67" i="37"/>
  <c r="B68" i="37"/>
  <c r="C68" i="37"/>
  <c r="D68" i="37"/>
  <c r="B69" i="37"/>
  <c r="C69" i="37"/>
  <c r="D69" i="37"/>
  <c r="B70" i="37"/>
  <c r="B71" i="37"/>
  <c r="C71" i="37"/>
  <c r="D71" i="37"/>
  <c r="B72" i="37"/>
  <c r="C72" i="37"/>
  <c r="D72" i="37"/>
  <c r="B73" i="37"/>
  <c r="C73" i="37"/>
  <c r="D73" i="37"/>
  <c r="B74" i="37"/>
  <c r="C74" i="37"/>
  <c r="H74" i="37" s="1"/>
  <c r="D74" i="37"/>
  <c r="B75" i="37"/>
  <c r="B76" i="37"/>
  <c r="B77" i="37"/>
  <c r="C77" i="37"/>
  <c r="D77" i="37"/>
  <c r="B78" i="37"/>
  <c r="C78" i="37"/>
  <c r="D78" i="37"/>
  <c r="B79" i="37"/>
  <c r="C79" i="37"/>
  <c r="D79" i="37"/>
  <c r="B80" i="37"/>
  <c r="C80" i="37"/>
  <c r="D80" i="37"/>
  <c r="B81" i="37"/>
  <c r="C81" i="37"/>
  <c r="D81" i="37"/>
  <c r="B82" i="37"/>
  <c r="C82" i="37"/>
  <c r="H82" i="37" s="1"/>
  <c r="D82" i="37"/>
  <c r="B83" i="37"/>
  <c r="C83" i="37"/>
  <c r="D83" i="37"/>
  <c r="B84" i="37"/>
  <c r="B85" i="37"/>
  <c r="C85" i="37"/>
  <c r="D85" i="37"/>
  <c r="B86" i="37"/>
  <c r="C86" i="37"/>
  <c r="D86" i="37"/>
  <c r="B87" i="37"/>
  <c r="C87" i="37"/>
  <c r="D87" i="37"/>
  <c r="B88" i="37"/>
  <c r="C88" i="37"/>
  <c r="H88" i="37" s="1"/>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H98" i="37" s="1"/>
  <c r="D98" i="37"/>
  <c r="B99" i="37"/>
  <c r="B100" i="37"/>
  <c r="C100" i="37"/>
  <c r="H100" i="37" s="1"/>
  <c r="D100" i="37"/>
  <c r="B101" i="37"/>
  <c r="C101" i="37"/>
  <c r="D101" i="37"/>
  <c r="B102" i="37"/>
  <c r="C102" i="37"/>
  <c r="D102" i="37"/>
  <c r="B103" i="37"/>
  <c r="C103" i="37"/>
  <c r="D103" i="37"/>
  <c r="B104" i="37"/>
  <c r="C104" i="37"/>
  <c r="H104" i="37" s="1"/>
  <c r="D104" i="37"/>
  <c r="B105" i="37"/>
  <c r="C105" i="37"/>
  <c r="D105" i="37"/>
  <c r="B106" i="37"/>
  <c r="B107" i="37"/>
  <c r="B108" i="37"/>
  <c r="C108" i="37"/>
  <c r="H108" i="37" s="1"/>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H118" i="37" s="1"/>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H130" i="37" s="1"/>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H142" i="37" s="1"/>
  <c r="D142" i="37"/>
  <c r="B143" i="37"/>
  <c r="C143" i="37"/>
  <c r="D143" i="37"/>
  <c r="B144" i="37"/>
  <c r="C144" i="37"/>
  <c r="D144" i="37"/>
  <c r="B145" i="37"/>
  <c r="C145" i="37"/>
  <c r="D145" i="37"/>
  <c r="B146" i="37"/>
  <c r="C146" i="37"/>
  <c r="H146" i="37" s="1"/>
  <c r="D146" i="37"/>
  <c r="B147" i="37"/>
  <c r="C147" i="37"/>
  <c r="D147" i="37"/>
  <c r="B148" i="37"/>
  <c r="C148" i="37"/>
  <c r="D148" i="37"/>
  <c r="B149" i="37"/>
  <c r="B150" i="37"/>
  <c r="B151" i="37"/>
  <c r="B152" i="37"/>
  <c r="C152" i="37"/>
  <c r="H152" i="37" s="1"/>
  <c r="D152" i="37"/>
  <c r="B153" i="37"/>
  <c r="C153" i="37"/>
  <c r="D153" i="37"/>
  <c r="B154" i="37"/>
  <c r="C154" i="37"/>
  <c r="D154" i="37"/>
  <c r="B155" i="37"/>
  <c r="C155" i="37"/>
  <c r="D155" i="37"/>
  <c r="B156" i="37"/>
  <c r="C156" i="37"/>
  <c r="H156" i="37" s="1"/>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H166" i="37" s="1"/>
  <c r="D166" i="37"/>
  <c r="B167" i="37"/>
  <c r="B168" i="37"/>
  <c r="C168" i="37"/>
  <c r="H168" i="37" s="1"/>
  <c r="D168" i="37"/>
  <c r="B169" i="37"/>
  <c r="C169" i="37"/>
  <c r="D169" i="37"/>
  <c r="B170" i="37"/>
  <c r="C170" i="37"/>
  <c r="D170" i="37"/>
  <c r="B171" i="37"/>
  <c r="C171" i="37"/>
  <c r="D171" i="37"/>
  <c r="B172" i="37"/>
  <c r="C172" i="37"/>
  <c r="H172" i="37" s="1"/>
  <c r="D172" i="37"/>
  <c r="B173" i="37"/>
  <c r="C173" i="37"/>
  <c r="D173" i="37"/>
  <c r="B174" i="37"/>
  <c r="C174" i="37"/>
  <c r="D174" i="37"/>
  <c r="B175" i="37"/>
  <c r="B176" i="37"/>
  <c r="C176" i="37"/>
  <c r="D176" i="37"/>
  <c r="B177" i="37"/>
  <c r="C177" i="37"/>
  <c r="D177" i="37"/>
  <c r="B178" i="37"/>
  <c r="C178" i="37"/>
  <c r="H178" i="37" s="1"/>
  <c r="D178" i="37"/>
  <c r="B179" i="37"/>
  <c r="C179" i="37"/>
  <c r="D179" i="37"/>
  <c r="B180" i="37"/>
  <c r="C180" i="37"/>
  <c r="D180" i="37"/>
  <c r="B181" i="37"/>
  <c r="C181" i="37"/>
  <c r="D181" i="37"/>
  <c r="B182" i="37"/>
  <c r="C182" i="37"/>
  <c r="H182" i="37" s="1"/>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H192" i="37" s="1"/>
  <c r="D192" i="37"/>
  <c r="B193" i="37"/>
  <c r="C193" i="37"/>
  <c r="D193" i="37"/>
  <c r="B194" i="37"/>
  <c r="B195" i="37"/>
  <c r="B196" i="37"/>
  <c r="C196" i="37"/>
  <c r="H196" i="37" s="1"/>
  <c r="D196" i="37"/>
  <c r="B197" i="37"/>
  <c r="C197" i="37"/>
  <c r="D197" i="37"/>
  <c r="B198" i="37"/>
  <c r="C198" i="37"/>
  <c r="D198" i="37"/>
  <c r="B199" i="37"/>
  <c r="C199" i="37"/>
  <c r="D199" i="37"/>
  <c r="B200" i="37"/>
  <c r="B201" i="37"/>
  <c r="C201" i="37"/>
  <c r="D201" i="37"/>
  <c r="B202" i="37"/>
  <c r="C202" i="37"/>
  <c r="H202" i="37" s="1"/>
  <c r="D202" i="37"/>
  <c r="B203" i="37"/>
  <c r="C203" i="37"/>
  <c r="D203" i="37"/>
  <c r="B204" i="37"/>
  <c r="C204" i="37"/>
  <c r="D204" i="37"/>
  <c r="B205" i="37"/>
  <c r="C205" i="37"/>
  <c r="D205" i="37"/>
  <c r="B206" i="37"/>
  <c r="C206" i="37"/>
  <c r="H206" i="37" s="1"/>
  <c r="D206" i="37"/>
  <c r="B207" i="37"/>
  <c r="C207" i="37"/>
  <c r="D207" i="37"/>
  <c r="B208" i="37"/>
  <c r="B209" i="37"/>
  <c r="C209" i="37"/>
  <c r="D209" i="37"/>
  <c r="B210" i="37"/>
  <c r="C210" i="37"/>
  <c r="D210" i="37"/>
  <c r="B211" i="37"/>
  <c r="C211" i="37"/>
  <c r="D211" i="37"/>
  <c r="B212" i="37"/>
  <c r="C212" i="37"/>
  <c r="H212" i="37" s="1"/>
  <c r="D212" i="37"/>
  <c r="B213" i="37"/>
  <c r="B214" i="37"/>
  <c r="B215" i="37"/>
  <c r="C215" i="37"/>
  <c r="D215" i="37"/>
  <c r="B216" i="37"/>
  <c r="C216" i="37"/>
  <c r="H216" i="37" s="1"/>
  <c r="D216" i="37"/>
  <c r="B217" i="37"/>
  <c r="B218" i="37"/>
  <c r="C218" i="37"/>
  <c r="D218" i="37"/>
  <c r="B219" i="37"/>
  <c r="C219" i="37"/>
  <c r="D219" i="37"/>
  <c r="H219" i="37" s="1"/>
  <c r="B220" i="37"/>
  <c r="C220" i="37"/>
  <c r="D220" i="37"/>
  <c r="B221" i="37"/>
  <c r="C221" i="37"/>
  <c r="D221" i="37"/>
  <c r="B222" i="37"/>
  <c r="B223" i="37"/>
  <c r="B224" i="37"/>
  <c r="C224" i="37"/>
  <c r="D224" i="37"/>
  <c r="B225" i="37"/>
  <c r="C225" i="37"/>
  <c r="D225" i="37"/>
  <c r="B226" i="37"/>
  <c r="B227" i="37"/>
  <c r="C227" i="37"/>
  <c r="D227" i="37"/>
  <c r="B228" i="37"/>
  <c r="C228" i="37"/>
  <c r="H228" i="37" s="1"/>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B257" i="37"/>
  <c r="C257" i="37"/>
  <c r="D257" i="37"/>
  <c r="B258" i="37"/>
  <c r="B259" i="37"/>
  <c r="B260" i="37"/>
  <c r="C260" i="37"/>
  <c r="H260" i="37" s="1"/>
  <c r="D260" i="37"/>
  <c r="B261" i="37"/>
  <c r="C261" i="37"/>
  <c r="D261" i="37"/>
  <c r="B262" i="37"/>
  <c r="C262" i="37"/>
  <c r="D262" i="37"/>
  <c r="B263" i="37"/>
  <c r="B264" i="37"/>
  <c r="C264" i="37"/>
  <c r="D264" i="37"/>
  <c r="B265" i="37"/>
  <c r="C265" i="37"/>
  <c r="D265" i="37"/>
  <c r="B266" i="37"/>
  <c r="C266" i="37"/>
  <c r="D266" i="37"/>
  <c r="B267" i="37"/>
  <c r="B268" i="37"/>
  <c r="C268" i="37"/>
  <c r="H268" i="37" s="1"/>
  <c r="D268" i="37"/>
  <c r="B269" i="37"/>
  <c r="C269" i="37"/>
  <c r="D269" i="37"/>
  <c r="B270" i="37"/>
  <c r="C270" i="37"/>
  <c r="D270" i="37"/>
  <c r="B271" i="37"/>
  <c r="C271" i="37"/>
  <c r="D271" i="37"/>
  <c r="B272" i="37"/>
  <c r="C272" i="37"/>
  <c r="H272" i="37" s="1"/>
  <c r="D272" i="37"/>
  <c r="B273" i="37"/>
  <c r="B274" i="37"/>
  <c r="C274" i="37"/>
  <c r="H274" i="37" s="1"/>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H288" i="37" s="1"/>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H300" i="37" s="1"/>
  <c r="D300" i="37"/>
  <c r="B301" i="37"/>
  <c r="C301" i="37"/>
  <c r="D301" i="37"/>
  <c r="B302" i="37"/>
  <c r="C302" i="37"/>
  <c r="D302" i="37"/>
  <c r="B303" i="37"/>
  <c r="B304" i="37"/>
  <c r="B305" i="37"/>
  <c r="C305" i="37"/>
  <c r="D305" i="37"/>
  <c r="B306" i="37"/>
  <c r="C306" i="37"/>
  <c r="D306" i="37"/>
  <c r="B307" i="37"/>
  <c r="C307" i="37"/>
  <c r="D307" i="37"/>
  <c r="B308" i="37"/>
  <c r="C308" i="37"/>
  <c r="H308" i="37" s="1"/>
  <c r="D308" i="37"/>
  <c r="B309" i="37"/>
  <c r="B310" i="37"/>
  <c r="C310" i="37"/>
  <c r="D310" i="37"/>
  <c r="B311" i="37"/>
  <c r="C311" i="37"/>
  <c r="D311" i="37"/>
  <c r="B312" i="37"/>
  <c r="C312" i="37"/>
  <c r="D312" i="37"/>
  <c r="B313" i="37"/>
  <c r="C313" i="37"/>
  <c r="D313" i="37"/>
  <c r="B314" i="37"/>
  <c r="C314" i="37"/>
  <c r="D314" i="37"/>
  <c r="B315" i="37"/>
  <c r="C315" i="37"/>
  <c r="D315" i="37"/>
  <c r="H315" i="37" s="1"/>
  <c r="B316" i="37"/>
  <c r="C316" i="37"/>
  <c r="D316" i="37"/>
  <c r="B317" i="37"/>
  <c r="C317" i="37"/>
  <c r="D317" i="37"/>
  <c r="B318" i="37"/>
  <c r="B319" i="37"/>
  <c r="C319" i="37"/>
  <c r="D319" i="37"/>
  <c r="B320" i="37"/>
  <c r="C320" i="37"/>
  <c r="H320" i="37" s="1"/>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H335" i="37" s="1"/>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H352" i="37" s="1"/>
  <c r="D352" i="37"/>
  <c r="B353" i="37"/>
  <c r="C353" i="37"/>
  <c r="D353" i="37"/>
  <c r="B354" i="37"/>
  <c r="C354" i="37"/>
  <c r="D354" i="37"/>
  <c r="B355" i="37"/>
  <c r="B356" i="37"/>
  <c r="B357" i="37"/>
  <c r="C357" i="37"/>
  <c r="D357" i="37"/>
  <c r="B358" i="37"/>
  <c r="C358" i="37"/>
  <c r="D358" i="37"/>
  <c r="B359" i="37"/>
  <c r="C359" i="37"/>
  <c r="D359" i="37"/>
  <c r="B360" i="37"/>
  <c r="C360" i="37"/>
  <c r="H360" i="37" s="1"/>
  <c r="D360" i="37"/>
  <c r="B361" i="37"/>
  <c r="B362" i="37"/>
  <c r="C362" i="37"/>
  <c r="D362" i="37"/>
  <c r="B363" i="37"/>
  <c r="C363" i="37"/>
  <c r="D363" i="37"/>
  <c r="H363" i="37" s="1"/>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H372" i="37" s="1"/>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H395" i="37" s="1"/>
  <c r="B396" i="37"/>
  <c r="C396" i="37"/>
  <c r="D396" i="37"/>
  <c r="B397" i="37"/>
  <c r="C397" i="37"/>
  <c r="D397" i="37"/>
  <c r="B398" i="37"/>
  <c r="C398" i="37"/>
  <c r="H398" i="37" s="1"/>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H414" i="37" s="1"/>
  <c r="D414" i="37"/>
  <c r="B415" i="37"/>
  <c r="C415" i="37"/>
  <c r="D415" i="37"/>
  <c r="H415" i="37" s="1"/>
  <c r="B416" i="37"/>
  <c r="C416" i="37"/>
  <c r="D416" i="37"/>
  <c r="B417" i="37"/>
  <c r="C417" i="37"/>
  <c r="D417" i="37"/>
  <c r="B418" i="37"/>
  <c r="B419" i="37"/>
  <c r="C419" i="37"/>
  <c r="D419" i="37"/>
  <c r="B420" i="37"/>
  <c r="C420" i="37"/>
  <c r="H420" i="37" s="1"/>
  <c r="D420" i="37"/>
  <c r="B421" i="37"/>
  <c r="B422" i="37"/>
  <c r="C422" i="37"/>
  <c r="H422" i="37" s="1"/>
  <c r="D422" i="37"/>
  <c r="B423" i="37"/>
  <c r="C423" i="37"/>
  <c r="D423" i="37"/>
  <c r="B424" i="37"/>
  <c r="C424" i="37"/>
  <c r="D424" i="37"/>
  <c r="B425" i="37"/>
  <c r="C425" i="37"/>
  <c r="D425" i="37"/>
  <c r="B426" i="37"/>
  <c r="B427" i="37"/>
  <c r="C427" i="37"/>
  <c r="D427" i="37"/>
  <c r="H427" i="37" s="1"/>
  <c r="B428" i="37"/>
  <c r="C428" i="37"/>
  <c r="H428" i="37" s="1"/>
  <c r="D428" i="37"/>
  <c r="B429" i="37"/>
  <c r="C429" i="37"/>
  <c r="D429" i="37"/>
  <c r="B430" i="37"/>
  <c r="C430" i="37"/>
  <c r="D430" i="37"/>
  <c r="B431" i="37"/>
  <c r="C431" i="37"/>
  <c r="D431" i="37"/>
  <c r="H431" i="37" s="1"/>
  <c r="B432" i="37"/>
  <c r="C432" i="37"/>
  <c r="H432" i="37" s="1"/>
  <c r="D432" i="37"/>
  <c r="B433" i="37"/>
  <c r="B434" i="37"/>
  <c r="C434" i="37"/>
  <c r="H434" i="37" s="1"/>
  <c r="D434" i="37"/>
  <c r="B435" i="37"/>
  <c r="C435" i="37"/>
  <c r="D435" i="37"/>
  <c r="H435" i="37" s="1"/>
  <c r="B436" i="37"/>
  <c r="C436" i="37"/>
  <c r="D436" i="37"/>
  <c r="B437" i="37"/>
  <c r="C437" i="37"/>
  <c r="D437" i="37"/>
  <c r="B438" i="37"/>
  <c r="B439" i="37"/>
  <c r="C439" i="37"/>
  <c r="D439" i="37"/>
  <c r="B440" i="37"/>
  <c r="C440" i="37"/>
  <c r="H440" i="37" s="1"/>
  <c r="D440" i="37"/>
  <c r="B441" i="37"/>
  <c r="C441" i="37"/>
  <c r="D441" i="37"/>
  <c r="B442" i="37"/>
  <c r="C442" i="37"/>
  <c r="D442" i="37"/>
  <c r="B443" i="37"/>
  <c r="C443" i="37"/>
  <c r="D443" i="37"/>
  <c r="B444" i="37"/>
  <c r="C444" i="37"/>
  <c r="H444" i="37" s="1"/>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H456" i="37" s="1"/>
  <c r="D456" i="37"/>
  <c r="B457" i="37"/>
  <c r="B458" i="37"/>
  <c r="C458" i="37"/>
  <c r="D458" i="37"/>
  <c r="B459" i="37"/>
  <c r="C459" i="37"/>
  <c r="D459" i="37"/>
  <c r="B460" i="37"/>
  <c r="B461" i="37"/>
  <c r="C461" i="37"/>
  <c r="D461" i="37"/>
  <c r="B462" i="37"/>
  <c r="C462" i="37"/>
  <c r="D462" i="37"/>
  <c r="B463" i="37"/>
  <c r="B464" i="37"/>
  <c r="B465" i="37"/>
  <c r="C465" i="37"/>
  <c r="D465" i="37"/>
  <c r="H465" i="37" s="1"/>
  <c r="B466" i="37"/>
  <c r="C466" i="37"/>
  <c r="D466" i="37"/>
  <c r="B467" i="37"/>
  <c r="C467" i="37"/>
  <c r="D467" i="37"/>
  <c r="B468" i="37"/>
  <c r="C468" i="37"/>
  <c r="H468" i="37" s="1"/>
  <c r="D468" i="37"/>
  <c r="B469" i="37"/>
  <c r="B470" i="37"/>
  <c r="C470" i="37"/>
  <c r="D470" i="37"/>
  <c r="B471" i="37"/>
  <c r="C471" i="37"/>
  <c r="D471" i="37"/>
  <c r="B472" i="37"/>
  <c r="B473" i="37"/>
  <c r="C473" i="37"/>
  <c r="D473" i="37"/>
  <c r="B474" i="37"/>
  <c r="C474" i="37"/>
  <c r="D474" i="37"/>
  <c r="B475" i="37"/>
  <c r="B476" i="37"/>
  <c r="B477" i="37"/>
  <c r="C477" i="37"/>
  <c r="D477" i="37"/>
  <c r="H477" i="37" s="1"/>
  <c r="B478" i="37"/>
  <c r="C478" i="37"/>
  <c r="D478" i="37"/>
  <c r="B479" i="37"/>
  <c r="C479" i="37"/>
  <c r="D479" i="37"/>
  <c r="B480" i="37"/>
  <c r="C480" i="37"/>
  <c r="H480" i="37" s="1"/>
  <c r="D480" i="37"/>
  <c r="B481" i="37"/>
  <c r="B482" i="37"/>
  <c r="C482" i="37"/>
  <c r="D482" i="37"/>
  <c r="B483" i="37"/>
  <c r="C483" i="37"/>
  <c r="D483" i="37"/>
  <c r="B484" i="37"/>
  <c r="C484" i="37"/>
  <c r="D484" i="37"/>
  <c r="B485" i="37"/>
  <c r="C485" i="37"/>
  <c r="D485" i="37"/>
  <c r="B486" i="37"/>
  <c r="B487" i="37"/>
  <c r="C487" i="37"/>
  <c r="D487" i="37"/>
  <c r="B488" i="37"/>
  <c r="C488" i="37"/>
  <c r="H488" i="37" s="1"/>
  <c r="D488" i="37"/>
  <c r="B489" i="37"/>
  <c r="C489" i="37"/>
  <c r="D489" i="37"/>
  <c r="B490" i="37"/>
  <c r="C490" i="37"/>
  <c r="D490" i="37"/>
  <c r="B491" i="37"/>
  <c r="C491" i="37"/>
  <c r="D491" i="37"/>
  <c r="B492" i="37"/>
  <c r="C492" i="37"/>
  <c r="H492" i="37" s="1"/>
  <c r="D492" i="37"/>
  <c r="B493" i="37"/>
  <c r="B494" i="37"/>
  <c r="C494" i="37"/>
  <c r="H494" i="37" s="1"/>
  <c r="D494" i="37"/>
  <c r="B495" i="37"/>
  <c r="C495" i="37"/>
  <c r="D495" i="37"/>
  <c r="B496" i="37"/>
  <c r="C496" i="37"/>
  <c r="D496" i="37"/>
  <c r="B497" i="37"/>
  <c r="C497" i="37"/>
  <c r="D497" i="37"/>
  <c r="B498" i="37"/>
  <c r="B499" i="37"/>
  <c r="C499" i="37"/>
  <c r="D499" i="37"/>
  <c r="B500" i="37"/>
  <c r="C500" i="37"/>
  <c r="H500" i="37" s="1"/>
  <c r="D500" i="37"/>
  <c r="B501" i="37"/>
  <c r="C501" i="37"/>
  <c r="D501" i="37"/>
  <c r="H501" i="37" s="1"/>
  <c r="B502" i="37"/>
  <c r="C502" i="37"/>
  <c r="D502" i="37"/>
  <c r="B503" i="37"/>
  <c r="C503" i="37"/>
  <c r="D503" i="37"/>
  <c r="B504" i="37"/>
  <c r="C504" i="37"/>
  <c r="H504" i="37" s="1"/>
  <c r="D504" i="37"/>
  <c r="B505" i="37"/>
  <c r="C505" i="37"/>
  <c r="D505" i="37"/>
  <c r="H505" i="37" s="1"/>
  <c r="B506" i="37"/>
  <c r="B507" i="37"/>
  <c r="B508" i="37"/>
  <c r="C508" i="37"/>
  <c r="H508" i="37" s="1"/>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H518" i="37" s="1"/>
  <c r="D518" i="37"/>
  <c r="B519" i="37"/>
  <c r="B520" i="37"/>
  <c r="B521" i="37"/>
  <c r="B522" i="37"/>
  <c r="C522" i="37"/>
  <c r="D522" i="37"/>
  <c r="B523" i="37"/>
  <c r="C523" i="37"/>
  <c r="D523" i="37"/>
  <c r="B524" i="37"/>
  <c r="C524" i="37"/>
  <c r="H524" i="37" s="1"/>
  <c r="D524" i="37"/>
  <c r="B525" i="37"/>
  <c r="C525" i="37"/>
  <c r="D525" i="37"/>
  <c r="B526" i="37"/>
  <c r="B527" i="37"/>
  <c r="C527" i="37"/>
  <c r="D527" i="37"/>
  <c r="H527" i="37" s="1"/>
  <c r="B528" i="37"/>
  <c r="C528" i="37"/>
  <c r="D528" i="37"/>
  <c r="B529" i="37"/>
  <c r="B530" i="37"/>
  <c r="C530" i="37"/>
  <c r="D530" i="37"/>
  <c r="B531" i="37"/>
  <c r="C531" i="37"/>
  <c r="D531" i="37"/>
  <c r="H531" i="37" s="1"/>
  <c r="B532" i="37"/>
  <c r="C532" i="37"/>
  <c r="D532" i="37"/>
  <c r="B533" i="37"/>
  <c r="C533" i="37"/>
  <c r="D533" i="37"/>
  <c r="B534" i="37"/>
  <c r="B535" i="37"/>
  <c r="C535" i="37"/>
  <c r="D535" i="37"/>
  <c r="H535" i="37" s="1"/>
  <c r="B536" i="37"/>
  <c r="C536" i="37"/>
  <c r="D536" i="37"/>
  <c r="B537" i="37"/>
  <c r="C537" i="37"/>
  <c r="D537" i="37"/>
  <c r="B538" i="37"/>
  <c r="C538" i="37"/>
  <c r="H538" i="37" s="1"/>
  <c r="D538" i="37"/>
  <c r="B539" i="37"/>
  <c r="C539" i="37"/>
  <c r="D539" i="37"/>
  <c r="B540" i="37"/>
  <c r="C540" i="37"/>
  <c r="D540" i="37"/>
  <c r="B541" i="37"/>
  <c r="B542" i="37"/>
  <c r="C542" i="37"/>
  <c r="D542" i="37"/>
  <c r="B543" i="37"/>
  <c r="C543" i="37"/>
  <c r="D543" i="37"/>
  <c r="B544" i="37"/>
  <c r="C544" i="37"/>
  <c r="H544" i="37" s="1"/>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H556" i="37" s="1"/>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H570" i="37" s="1"/>
  <c r="D570" i="37"/>
  <c r="B571" i="37"/>
  <c r="B572" i="37"/>
  <c r="B573" i="37"/>
  <c r="C573" i="37"/>
  <c r="D573" i="37"/>
  <c r="B574" i="37"/>
  <c r="C574" i="37"/>
  <c r="D574" i="37"/>
  <c r="B575" i="37"/>
  <c r="C575" i="37"/>
  <c r="D575" i="37"/>
  <c r="B576" i="37"/>
  <c r="B577" i="37"/>
  <c r="C577" i="37"/>
  <c r="D577" i="37"/>
  <c r="H577" i="37" s="1"/>
  <c r="B578" i="37"/>
  <c r="B579" i="37"/>
  <c r="C579" i="37"/>
  <c r="D579" i="37"/>
  <c r="H579" i="37" s="1"/>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H589" i="37" s="1"/>
  <c r="B590" i="37"/>
  <c r="B591" i="37"/>
  <c r="C591" i="37"/>
  <c r="D591" i="37"/>
  <c r="H591" i="37" s="1"/>
  <c r="B592" i="37"/>
  <c r="C592" i="37"/>
  <c r="D592" i="37"/>
  <c r="B593" i="37"/>
  <c r="C593" i="37"/>
  <c r="D593" i="37"/>
  <c r="B594" i="37"/>
  <c r="B595" i="37"/>
  <c r="C595" i="37"/>
  <c r="D595" i="37"/>
  <c r="B596" i="37"/>
  <c r="B597" i="37"/>
  <c r="C597" i="37"/>
  <c r="D597" i="37"/>
  <c r="B598" i="37"/>
  <c r="C598" i="37"/>
  <c r="D598" i="37"/>
  <c r="B599" i="37"/>
  <c r="C599" i="37"/>
  <c r="D599" i="37"/>
  <c r="H599" i="37" s="1"/>
  <c r="B600" i="37"/>
  <c r="C600" i="37"/>
  <c r="D600" i="37"/>
  <c r="B601" i="37"/>
  <c r="C601" i="37"/>
  <c r="D601" i="37"/>
  <c r="B602" i="37"/>
  <c r="C602" i="37"/>
  <c r="D602" i="37"/>
  <c r="B603" i="37"/>
  <c r="B604" i="37"/>
  <c r="C604" i="37"/>
  <c r="D604" i="37"/>
  <c r="B605" i="37"/>
  <c r="C605" i="37"/>
  <c r="D605" i="37"/>
  <c r="H605" i="37" s="1"/>
  <c r="B606" i="37"/>
  <c r="C606" i="37"/>
  <c r="D606" i="37"/>
  <c r="B607" i="37"/>
  <c r="C607" i="37"/>
  <c r="D607" i="37"/>
  <c r="B608" i="37"/>
  <c r="B609" i="37"/>
  <c r="C609" i="37"/>
  <c r="D609" i="37"/>
  <c r="B610" i="37"/>
  <c r="C610" i="37"/>
  <c r="D610" i="37"/>
  <c r="B611" i="37"/>
  <c r="C611" i="37"/>
  <c r="D611" i="37"/>
  <c r="H611" i="37" s="1"/>
  <c r="B612" i="37"/>
  <c r="C612" i="37"/>
  <c r="D612" i="37"/>
  <c r="B613" i="37"/>
  <c r="C613" i="37"/>
  <c r="D613" i="37"/>
  <c r="B614" i="37"/>
  <c r="C614" i="37"/>
  <c r="D614" i="37"/>
  <c r="B615" i="37"/>
  <c r="C615" i="37"/>
  <c r="D615" i="37"/>
  <c r="H615" i="37" s="1"/>
  <c r="B616" i="37"/>
  <c r="B617" i="37"/>
  <c r="B618" i="37"/>
  <c r="C618" i="37"/>
  <c r="D618" i="37"/>
  <c r="B619" i="37"/>
  <c r="C619" i="37"/>
  <c r="D619" i="37"/>
  <c r="B620" i="37"/>
  <c r="B621" i="37"/>
  <c r="C621" i="37"/>
  <c r="D621" i="37"/>
  <c r="G621" i="37" s="1"/>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G645" i="37" s="1"/>
  <c r="B646" i="37"/>
  <c r="C646" i="37"/>
  <c r="D646" i="37"/>
  <c r="B647" i="37"/>
  <c r="C647" i="37"/>
  <c r="D647" i="37"/>
  <c r="B648" i="37"/>
  <c r="C648" i="37"/>
  <c r="D648" i="37"/>
  <c r="B649" i="37"/>
  <c r="C649" i="37"/>
  <c r="D649" i="37"/>
  <c r="G649" i="37" s="1"/>
  <c r="B650" i="37"/>
  <c r="C650" i="37"/>
  <c r="D650" i="37"/>
  <c r="B651" i="37"/>
  <c r="C651" i="37"/>
  <c r="D651" i="37"/>
  <c r="B652" i="37"/>
  <c r="C652" i="37"/>
  <c r="D652" i="37"/>
  <c r="B653" i="37"/>
  <c r="C653" i="37"/>
  <c r="D653" i="37"/>
  <c r="G653" i="37" s="1"/>
  <c r="B654" i="37"/>
  <c r="C654" i="37"/>
  <c r="D654" i="37"/>
  <c r="B655" i="37"/>
  <c r="C655" i="37"/>
  <c r="D655" i="37"/>
  <c r="B656" i="37"/>
  <c r="C656" i="37"/>
  <c r="D656" i="37"/>
  <c r="B657" i="37"/>
  <c r="C657" i="37"/>
  <c r="D657" i="37"/>
  <c r="G657" i="37" s="1"/>
  <c r="B658" i="37"/>
  <c r="C658" i="37"/>
  <c r="D658" i="37"/>
  <c r="B659" i="37"/>
  <c r="C659" i="37"/>
  <c r="D659" i="37"/>
  <c r="B660" i="37"/>
  <c r="C660" i="37"/>
  <c r="D660" i="37"/>
  <c r="B661" i="37"/>
  <c r="C661" i="37"/>
  <c r="D661" i="37"/>
  <c r="G661" i="37" s="1"/>
  <c r="B662" i="37"/>
  <c r="C662" i="37"/>
  <c r="D662" i="37"/>
  <c r="B663" i="37"/>
  <c r="C663" i="37"/>
  <c r="D663" i="37"/>
  <c r="B664" i="37"/>
  <c r="C664" i="37"/>
  <c r="D664" i="37"/>
  <c r="B665" i="37"/>
  <c r="C665" i="37"/>
  <c r="D665" i="37"/>
  <c r="G665" i="37" s="1"/>
  <c r="B666" i="37"/>
  <c r="C666" i="37"/>
  <c r="D666" i="37"/>
  <c r="B667" i="37"/>
  <c r="C667" i="37"/>
  <c r="D667" i="37"/>
  <c r="B668" i="37"/>
  <c r="C668" i="37"/>
  <c r="D668" i="37"/>
  <c r="B669" i="37"/>
  <c r="C669" i="37"/>
  <c r="D669" i="37"/>
  <c r="G669" i="37" s="1"/>
  <c r="B670" i="37"/>
  <c r="C670" i="37"/>
  <c r="D670" i="37"/>
  <c r="B671" i="37"/>
  <c r="C671" i="37"/>
  <c r="D671" i="37"/>
  <c r="B672" i="37"/>
  <c r="C672" i="37"/>
  <c r="D672" i="37"/>
  <c r="B673" i="37"/>
  <c r="C673" i="37"/>
  <c r="D673" i="37"/>
  <c r="G673" i="37" s="1"/>
  <c r="B674" i="37"/>
  <c r="C674" i="37"/>
  <c r="D674" i="37"/>
  <c r="B675" i="37"/>
  <c r="C675" i="37"/>
  <c r="D675" i="37"/>
  <c r="B676" i="37"/>
  <c r="C676" i="37"/>
  <c r="D676" i="37"/>
  <c r="B677" i="37"/>
  <c r="C677" i="37"/>
  <c r="D677" i="37"/>
  <c r="G677" i="37" s="1"/>
  <c r="B678" i="37"/>
  <c r="C678" i="37"/>
  <c r="D678" i="37"/>
  <c r="B679" i="37"/>
  <c r="C679" i="37"/>
  <c r="D679" i="37"/>
  <c r="B680" i="37"/>
  <c r="C680" i="37"/>
  <c r="D680" i="37"/>
  <c r="B681" i="37"/>
  <c r="C681" i="37"/>
  <c r="D681" i="37"/>
  <c r="G681" i="37" s="1"/>
  <c r="B682" i="37"/>
  <c r="C682" i="37"/>
  <c r="D682" i="37"/>
  <c r="B683" i="37"/>
  <c r="C683" i="37"/>
  <c r="D683" i="37"/>
  <c r="B684" i="37"/>
  <c r="C684" i="37"/>
  <c r="D684" i="37"/>
  <c r="B685" i="37"/>
  <c r="C685" i="37"/>
  <c r="D685" i="37"/>
  <c r="G685" i="37" s="1"/>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H987" i="37" s="1"/>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H1003" i="37" s="1"/>
  <c r="B1004" i="37"/>
  <c r="C1004" i="37"/>
  <c r="D1004" i="37"/>
  <c r="B1005" i="37"/>
  <c r="C1005" i="37"/>
  <c r="D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H1017" i="37" s="1"/>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H1035" i="37" s="1"/>
  <c r="B1036" i="37"/>
  <c r="C1036" i="37"/>
  <c r="D1036" i="37"/>
  <c r="B1037" i="37"/>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H1053" i="37" s="1"/>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H1069" i="37" s="1"/>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G1087" i="37" s="1"/>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H1115" i="37" s="1"/>
  <c r="B1116" i="37"/>
  <c r="B1117" i="37"/>
  <c r="C1117" i="37"/>
  <c r="D1117" i="37"/>
  <c r="H1117" i="37" s="1"/>
  <c r="B1118" i="37"/>
  <c r="C1118" i="37"/>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H1131" i="37" s="1"/>
  <c r="B1132" i="37"/>
  <c r="C1132" i="37"/>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B1148" i="37"/>
  <c r="C1148" i="37"/>
  <c r="D1148" i="37"/>
  <c r="B1149" i="37"/>
  <c r="C1149" i="37"/>
  <c r="D1149" i="37"/>
  <c r="H1149" i="37" s="1"/>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B1172" i="37"/>
  <c r="C1172" i="37"/>
  <c r="H1172" i="37" s="1"/>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H1180" i="37" s="1"/>
  <c r="D1180" i="37"/>
  <c r="B1181" i="37"/>
  <c r="C1181" i="37"/>
  <c r="D1181" i="37"/>
  <c r="B1182" i="37"/>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B1214" i="37"/>
  <c r="C1214" i="37"/>
  <c r="D1214" i="37"/>
  <c r="B1215" i="37"/>
  <c r="C1215" i="37"/>
  <c r="D1215" i="37"/>
  <c r="H1215" i="37" s="1"/>
  <c r="B1216" i="37"/>
  <c r="C1216" i="37"/>
  <c r="D1216" i="37"/>
  <c r="B1217" i="37"/>
  <c r="C1217" i="37"/>
  <c r="D1217" i="37"/>
  <c r="H1217" i="37" s="1"/>
  <c r="B1218" i="37"/>
  <c r="C1218" i="37"/>
  <c r="D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H1255" i="37" s="1"/>
  <c r="B1256" i="37"/>
  <c r="C1256" i="37"/>
  <c r="D1256" i="37"/>
  <c r="B1257" i="37"/>
  <c r="C1257" i="37"/>
  <c r="D1257" i="37"/>
  <c r="B1258" i="37"/>
  <c r="C1258" i="37"/>
  <c r="D1258" i="37"/>
  <c r="B1259" i="37"/>
  <c r="C1259" i="37"/>
  <c r="D1259" i="37"/>
  <c r="H1259" i="37" s="1"/>
  <c r="B1260" i="37"/>
  <c r="C1260" i="37"/>
  <c r="D1260" i="37"/>
  <c r="B1261" i="37"/>
  <c r="C1261" i="37"/>
  <c r="D1261" i="37"/>
  <c r="B1262" i="37"/>
  <c r="C1262" i="37"/>
  <c r="D1262" i="37"/>
  <c r="B1263" i="37"/>
  <c r="C1263" i="37"/>
  <c r="D1263" i="37"/>
  <c r="H1263" i="37" s="1"/>
  <c r="B1264" i="37"/>
  <c r="C1264" i="37"/>
  <c r="D1264" i="37"/>
  <c r="B1265" i="37"/>
  <c r="C1265" i="37"/>
  <c r="D1265" i="37"/>
  <c r="B1266" i="37"/>
  <c r="C1266" i="37"/>
  <c r="D1266" i="37"/>
  <c r="B1267" i="37"/>
  <c r="C1267" i="37"/>
  <c r="D1267" i="37"/>
  <c r="B1268" i="37"/>
  <c r="C1268" i="37"/>
  <c r="D1268" i="37"/>
  <c r="B1269" i="37"/>
  <c r="C1269" i="37"/>
  <c r="D1269" i="37"/>
  <c r="H1269" i="37" s="1"/>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H1311" i="37" s="1"/>
  <c r="B1312" i="37"/>
  <c r="C1312" i="37"/>
  <c r="D1312" i="37"/>
  <c r="B1313" i="37"/>
  <c r="C1313" i="37"/>
  <c r="D1313" i="37"/>
  <c r="B1314" i="37"/>
  <c r="C1314" i="37"/>
  <c r="D1314" i="37"/>
  <c r="B1315" i="37"/>
  <c r="C1315" i="37"/>
  <c r="D1315" i="37"/>
  <c r="H1315" i="37" s="1"/>
  <c r="B1316" i="37"/>
  <c r="C1316" i="37"/>
  <c r="D1316" i="37"/>
  <c r="B1317" i="37"/>
  <c r="B1318" i="37"/>
  <c r="B1319" i="37"/>
  <c r="C1319" i="37"/>
  <c r="D1319" i="37"/>
  <c r="B1320" i="37"/>
  <c r="C1320" i="37"/>
  <c r="D1320" i="37"/>
  <c r="B1321" i="37"/>
  <c r="B1322" i="37"/>
  <c r="C1322" i="37"/>
  <c r="H1322" i="37" s="1"/>
  <c r="D1322" i="37"/>
  <c r="B1323" i="37"/>
  <c r="C1323" i="37"/>
  <c r="D1323" i="37"/>
  <c r="B1324" i="37"/>
  <c r="C1324" i="37"/>
  <c r="D1324" i="37"/>
  <c r="B1325" i="37"/>
  <c r="B1326" i="37"/>
  <c r="C1326" i="37"/>
  <c r="D1326" i="37"/>
  <c r="B1327" i="37"/>
  <c r="C1327" i="37"/>
  <c r="D1327" i="37"/>
  <c r="H1327" i="37" s="1"/>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H1339" i="37" s="1"/>
  <c r="B1340" i="37"/>
  <c r="C1340" i="37"/>
  <c r="D1340" i="37"/>
  <c r="B1341" i="37"/>
  <c r="C1341" i="37"/>
  <c r="D1341" i="37"/>
  <c r="B1342" i="37"/>
  <c r="C1342" i="37"/>
  <c r="D1342" i="37"/>
  <c r="B1343" i="37"/>
  <c r="B1344" i="37"/>
  <c r="C1344" i="37"/>
  <c r="D1344" i="37"/>
  <c r="B1345" i="37"/>
  <c r="C1345" i="37"/>
  <c r="D1345" i="37"/>
  <c r="B1346" i="37"/>
  <c r="C1346" i="37"/>
  <c r="D1346" i="37"/>
  <c r="B1347" i="37"/>
  <c r="C1347" i="37"/>
  <c r="D1347" i="37"/>
  <c r="B1348" i="37"/>
  <c r="B1349" i="37"/>
  <c r="C1349" i="37"/>
  <c r="D1349" i="37"/>
  <c r="B1350" i="37"/>
  <c r="C1350" i="37"/>
  <c r="D1350" i="37"/>
  <c r="B1351" i="37"/>
  <c r="C1351" i="37"/>
  <c r="D1351" i="37"/>
  <c r="H1351" i="37" s="1"/>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H1361" i="37" s="1"/>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B1374" i="37"/>
  <c r="C1374" i="37"/>
  <c r="D1374" i="37"/>
  <c r="B1375" i="37"/>
  <c r="C1375" i="37"/>
  <c r="D1375" i="37"/>
  <c r="B1376" i="37"/>
  <c r="B1377" i="37"/>
  <c r="C1377" i="37"/>
  <c r="D1377" i="37"/>
  <c r="B1378" i="37"/>
  <c r="C1378" i="37"/>
  <c r="D1378" i="37"/>
  <c r="B1379" i="37"/>
  <c r="C1379" i="37"/>
  <c r="D1379" i="37"/>
  <c r="B1380" i="37"/>
  <c r="C1380" i="37"/>
  <c r="D1380" i="37"/>
  <c r="B1381" i="37"/>
  <c r="B1382" i="37"/>
  <c r="C1382" i="37"/>
  <c r="D1382" i="37"/>
  <c r="B1383" i="37"/>
  <c r="C1383" i="37"/>
  <c r="D1383" i="37"/>
  <c r="B1384" i="37"/>
  <c r="C1384" i="37"/>
  <c r="H1384" i="37" s="1"/>
  <c r="D1384" i="37"/>
  <c r="B1385" i="37"/>
  <c r="C1385" i="37"/>
  <c r="D1385" i="37"/>
  <c r="B1386" i="37"/>
  <c r="C1386" i="37"/>
  <c r="D1386" i="37"/>
  <c r="B1387" i="37"/>
  <c r="C1387" i="37"/>
  <c r="D1387" i="37"/>
  <c r="B1388" i="37"/>
  <c r="C1388" i="37"/>
  <c r="H1388" i="37" s="1"/>
  <c r="D1388" i="37"/>
  <c r="B1389" i="37"/>
  <c r="B1390" i="37"/>
  <c r="C1390" i="37"/>
  <c r="D1390" i="37"/>
  <c r="B1391" i="37"/>
  <c r="C1391" i="37"/>
  <c r="D1391" i="37"/>
  <c r="B1392" i="37"/>
  <c r="C1392" i="37"/>
  <c r="D1392" i="37"/>
  <c r="B1393" i="37"/>
  <c r="C1393" i="37"/>
  <c r="D1393" i="37"/>
  <c r="B1394" i="37"/>
  <c r="C1394" i="37"/>
  <c r="D1394" i="37"/>
  <c r="B1395" i="37"/>
  <c r="C1395" i="37"/>
  <c r="D1395" i="37"/>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H1405" i="37" s="1"/>
  <c r="B1406" i="37"/>
  <c r="C1406" i="37"/>
  <c r="D1406" i="37"/>
  <c r="B1407" i="37"/>
  <c r="C1407" i="37"/>
  <c r="D1407" i="37"/>
  <c r="B1408" i="37"/>
  <c r="C1408" i="37"/>
  <c r="D1408" i="37"/>
  <c r="B1409" i="37"/>
  <c r="C1409" i="37"/>
  <c r="D1409" i="37"/>
  <c r="H1409" i="37" s="1"/>
  <c r="B1410" i="37"/>
  <c r="C1410" i="37"/>
  <c r="D1410" i="37"/>
  <c r="B1411" i="37"/>
  <c r="B1412" i="37"/>
  <c r="B1413" i="37"/>
  <c r="C1413" i="37"/>
  <c r="D1413" i="37"/>
  <c r="H1413" i="37" s="1"/>
  <c r="B1414" i="37"/>
  <c r="C1414" i="37"/>
  <c r="D1414" i="37"/>
  <c r="B1415" i="37"/>
  <c r="C1415" i="37"/>
  <c r="D1415" i="37"/>
  <c r="B1416" i="37"/>
  <c r="C1416" i="37"/>
  <c r="D1416" i="37"/>
  <c r="B1417" i="37"/>
  <c r="C1417" i="37"/>
  <c r="D1417" i="37"/>
  <c r="H1417" i="37" s="1"/>
  <c r="B1418" i="37"/>
  <c r="C1418" i="37"/>
  <c r="D1418" i="37"/>
  <c r="B1419" i="37"/>
  <c r="C1419" i="37"/>
  <c r="D1419" i="37"/>
  <c r="B1420" i="37"/>
  <c r="C1420" i="37"/>
  <c r="D1420" i="37"/>
  <c r="B1421" i="37"/>
  <c r="C1421" i="37"/>
  <c r="D1421" i="37"/>
  <c r="H1421" i="37" s="1"/>
  <c r="B1422" i="37"/>
  <c r="C1422" i="37"/>
  <c r="D1422" i="37"/>
  <c r="B1423" i="37"/>
  <c r="B1424" i="37"/>
  <c r="B1425" i="37"/>
  <c r="B1426" i="37"/>
  <c r="B1427" i="37"/>
  <c r="C1427" i="37"/>
  <c r="D1427" i="37"/>
  <c r="B1428" i="37"/>
  <c r="C1428" i="37"/>
  <c r="D1428" i="37"/>
  <c r="B1429" i="37"/>
  <c r="C1429" i="37"/>
  <c r="D1429" i="37"/>
  <c r="H1429" i="37" s="1"/>
  <c r="B1430" i="37"/>
  <c r="C1430" i="37"/>
  <c r="D1430" i="37"/>
  <c r="B1431" i="37"/>
  <c r="C1431" i="37"/>
  <c r="D1431" i="37"/>
  <c r="B1432" i="37"/>
  <c r="C1432" i="37"/>
  <c r="D1432" i="37"/>
  <c r="B1433" i="37"/>
  <c r="B1434" i="37"/>
  <c r="C1434" i="37"/>
  <c r="D1434" i="37"/>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H1443" i="37" s="1"/>
  <c r="B1444" i="37"/>
  <c r="C1444" i="37"/>
  <c r="H1444" i="37" s="1"/>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B1474" i="37"/>
  <c r="C1474" i="37"/>
  <c r="B1475" i="37"/>
  <c r="C1475" i="37"/>
  <c r="H1475" i="37" s="1"/>
  <c r="B1476" i="37"/>
  <c r="C1476" i="37"/>
  <c r="H1476" i="37" s="1"/>
  <c r="B1477" i="37"/>
  <c r="C1477" i="37"/>
  <c r="B1478" i="37"/>
  <c r="C1478" i="37"/>
  <c r="B1479" i="37"/>
  <c r="C1479" i="37"/>
  <c r="H1479" i="37" s="1"/>
  <c r="B1480" i="37"/>
  <c r="B1481" i="37"/>
  <c r="C1481" i="37"/>
  <c r="B1482" i="37"/>
  <c r="C1482" i="37"/>
  <c r="B1483" i="37"/>
  <c r="C1483" i="37"/>
  <c r="H1483" i="37" s="1"/>
  <c r="B1484" i="37"/>
  <c r="C1484" i="37"/>
  <c r="H1484" i="37" s="1"/>
  <c r="B1485" i="37"/>
  <c r="C1485" i="37"/>
  <c r="H1485" i="37" s="1"/>
  <c r="B1486" i="37"/>
  <c r="B1487" i="37"/>
  <c r="C1487" i="37"/>
  <c r="H1487" i="37" s="1"/>
  <c r="B1488" i="37"/>
  <c r="B1489" i="37"/>
  <c r="C1489" i="37"/>
  <c r="B1490" i="37"/>
  <c r="C1490" i="37"/>
  <c r="B1491" i="37"/>
  <c r="C1491" i="37"/>
  <c r="B1492" i="37"/>
  <c r="C1492" i="37"/>
  <c r="H1492" i="37" s="1"/>
  <c r="B1493" i="37"/>
  <c r="C1493" i="37"/>
  <c r="B1494" i="37"/>
  <c r="C1494" i="37"/>
  <c r="B1495" i="37"/>
  <c r="C1495" i="37"/>
  <c r="H1495" i="37" s="1"/>
  <c r="B1496" i="37"/>
  <c r="C1496" i="37"/>
  <c r="H1496" i="37" s="1"/>
  <c r="B1497" i="37"/>
  <c r="B1498" i="37"/>
  <c r="C1498" i="37"/>
  <c r="B1499" i="37"/>
  <c r="C1499" i="37"/>
  <c r="H1499" i="37" s="1"/>
  <c r="B1500" i="37"/>
  <c r="C1500" i="37"/>
  <c r="H1500" i="37" s="1"/>
  <c r="B1501" i="37"/>
  <c r="C1501" i="37"/>
  <c r="H1501" i="37" s="1"/>
  <c r="B1502" i="37"/>
  <c r="C1502" i="37"/>
  <c r="B1503" i="37"/>
  <c r="B1504" i="37"/>
  <c r="B1505" i="37"/>
  <c r="B1506" i="37"/>
  <c r="C1506" i="37"/>
  <c r="B1507" i="37"/>
  <c r="C1507" i="37"/>
  <c r="H1507" i="37" s="1"/>
  <c r="B1508" i="37"/>
  <c r="C1508" i="37"/>
  <c r="H1508" i="37" s="1"/>
  <c r="B1509" i="37"/>
  <c r="C1509" i="37"/>
  <c r="B1510" i="37"/>
  <c r="B1511" i="37"/>
  <c r="B1512" i="37"/>
  <c r="C1512" i="37"/>
  <c r="H1512" i="37" s="1"/>
  <c r="B1513" i="37"/>
  <c r="C1513" i="37"/>
  <c r="B1514" i="37"/>
  <c r="C1514" i="37"/>
  <c r="B1515" i="37"/>
  <c r="C1515" i="37"/>
  <c r="H1515" i="37" s="1"/>
  <c r="B1516" i="37"/>
  <c r="B1517" i="37"/>
  <c r="C1517" i="37"/>
  <c r="B1518" i="37"/>
  <c r="C1518" i="37"/>
  <c r="B1519" i="37"/>
  <c r="C1519" i="37"/>
  <c r="H1519" i="37" s="1"/>
  <c r="B1520" i="37"/>
  <c r="C1520" i="37"/>
  <c r="H1520" i="37" s="1"/>
  <c r="B1521" i="37"/>
  <c r="B1522" i="37"/>
  <c r="C1522" i="37"/>
  <c r="B1523" i="37"/>
  <c r="C1523" i="37"/>
  <c r="H1523" i="37" s="1"/>
  <c r="B1524" i="37"/>
  <c r="C1524" i="37"/>
  <c r="H1524" i="37" s="1"/>
  <c r="B1525" i="37"/>
  <c r="C1525" i="37"/>
  <c r="H1525" i="37" s="1"/>
  <c r="B1526" i="37"/>
  <c r="B1527" i="37"/>
  <c r="C1527" i="37"/>
  <c r="H1527" i="37" s="1"/>
  <c r="B1528" i="37"/>
  <c r="C1528" i="37"/>
  <c r="H1528" i="37" s="1"/>
  <c r="B1529" i="37"/>
  <c r="C1529" i="37"/>
  <c r="H1529" i="37" s="1"/>
  <c r="B1530" i="37"/>
  <c r="C1530" i="37"/>
  <c r="B1531" i="37"/>
  <c r="B1532" i="37"/>
  <c r="C1532" i="37"/>
  <c r="H1532" i="37" s="1"/>
  <c r="B1533" i="37"/>
  <c r="C1533" i="37"/>
  <c r="B1534" i="37"/>
  <c r="C1534" i="37"/>
  <c r="B1535" i="37"/>
  <c r="C1535" i="37"/>
  <c r="H1535" i="37" s="1"/>
  <c r="B1536" i="37"/>
  <c r="B1537" i="37"/>
  <c r="C1537" i="37"/>
  <c r="B1538" i="37"/>
  <c r="C1538" i="37"/>
  <c r="B1539" i="37"/>
  <c r="C1539" i="37"/>
  <c r="H1539" i="37" s="1"/>
  <c r="B1540" i="37"/>
  <c r="C1540" i="37"/>
  <c r="H1540" i="37" s="1"/>
  <c r="B1541" i="37"/>
  <c r="B1542" i="37"/>
  <c r="C1542" i="37"/>
  <c r="B1543" i="37"/>
  <c r="C1543" i="37"/>
  <c r="H1543" i="37" s="1"/>
  <c r="B1544" i="37"/>
  <c r="C1544" i="37"/>
  <c r="H1544" i="37" s="1"/>
  <c r="B1545" i="37"/>
  <c r="C1545" i="37"/>
  <c r="H1545" i="37" s="1"/>
  <c r="B1546" i="37"/>
  <c r="B1547" i="37"/>
  <c r="C1547" i="37"/>
  <c r="H1547" i="37" s="1"/>
  <c r="B1548" i="37"/>
  <c r="C1548" i="37"/>
  <c r="H1548" i="37" s="1"/>
  <c r="B1549" i="37"/>
  <c r="C1549" i="37"/>
  <c r="H1549" i="37" s="1"/>
  <c r="B1550" i="37"/>
  <c r="C1550" i="37"/>
  <c r="B1551" i="37"/>
  <c r="B1552" i="37"/>
  <c r="C1552" i="37"/>
  <c r="H1552" i="37" s="1"/>
  <c r="B1553" i="37"/>
  <c r="C1553" i="37"/>
  <c r="B1554" i="37"/>
  <c r="C1554" i="37"/>
  <c r="B1555" i="37"/>
  <c r="C1555" i="37"/>
  <c r="H1555" i="37" s="1"/>
  <c r="B1556" i="37"/>
  <c r="C1556" i="37"/>
  <c r="H1556" i="37" s="1"/>
  <c r="B1557" i="37"/>
  <c r="B1558" i="37"/>
  <c r="C1558" i="37"/>
  <c r="B1559" i="37"/>
  <c r="C1559" i="37"/>
  <c r="H1559" i="37" s="1"/>
  <c r="B1560" i="37"/>
  <c r="C1560" i="37"/>
  <c r="H1560" i="37" s="1"/>
  <c r="B1561" i="37"/>
  <c r="C1561" i="37"/>
  <c r="G1561" i="37" s="1"/>
  <c r="Q3" i="3"/>
  <c r="L7" i="3" s="1"/>
  <c r="F7" i="3" s="1"/>
  <c r="F4" i="3" s="1"/>
  <c r="H1509" i="37"/>
  <c r="H1491" i="37"/>
  <c r="H1489" i="37"/>
  <c r="H1379" i="37"/>
  <c r="H1306" i="37"/>
  <c r="H1233" i="37"/>
  <c r="H1184" i="37"/>
  <c r="H1176" i="37"/>
  <c r="H1164" i="37"/>
  <c r="H1110" i="37"/>
  <c r="H1106" i="37"/>
  <c r="H1055" i="37"/>
  <c r="H1054" i="37"/>
  <c r="H1046" i="37"/>
  <c r="H1042" i="37"/>
  <c r="H1030" i="37"/>
  <c r="H1024" i="37"/>
  <c r="H1010" i="37"/>
  <c r="H958" i="37"/>
  <c r="H950" i="37"/>
  <c r="H942" i="37"/>
  <c r="H934" i="37"/>
  <c r="H926" i="37"/>
  <c r="H918" i="37"/>
  <c r="H910" i="37"/>
  <c r="H902" i="37"/>
  <c r="H894" i="37"/>
  <c r="H886" i="37"/>
  <c r="H878" i="37"/>
  <c r="H870" i="37"/>
  <c r="H866" i="37"/>
  <c r="H862" i="37"/>
  <c r="H858" i="37"/>
  <c r="H854" i="37"/>
  <c r="H850" i="37"/>
  <c r="H848" i="37"/>
  <c r="H846" i="37"/>
  <c r="H842" i="37"/>
  <c r="H838" i="37"/>
  <c r="H834" i="37"/>
  <c r="H830" i="37"/>
  <c r="H826" i="37"/>
  <c r="H822" i="37"/>
  <c r="H818" i="37"/>
  <c r="H816" i="37"/>
  <c r="H814" i="37"/>
  <c r="H810" i="37"/>
  <c r="H806" i="37"/>
  <c r="H802" i="37"/>
  <c r="H798" i="37"/>
  <c r="H794" i="37"/>
  <c r="H790" i="37"/>
  <c r="H786" i="37"/>
  <c r="H784" i="37"/>
  <c r="H782" i="37"/>
  <c r="H778" i="37"/>
  <c r="H774" i="37"/>
  <c r="H770" i="37"/>
  <c r="H766" i="37"/>
  <c r="H762" i="37"/>
  <c r="H758" i="37"/>
  <c r="H754" i="37"/>
  <c r="H752" i="37"/>
  <c r="H750" i="37"/>
  <c r="H746" i="37"/>
  <c r="H742" i="37"/>
  <c r="H738" i="37"/>
  <c r="H734" i="37"/>
  <c r="H730" i="37"/>
  <c r="H726" i="37"/>
  <c r="H722" i="37"/>
  <c r="H720" i="37"/>
  <c r="H718" i="37"/>
  <c r="H714" i="37"/>
  <c r="H710" i="37"/>
  <c r="H706" i="37"/>
  <c r="H702" i="37"/>
  <c r="H698" i="37"/>
  <c r="H694" i="37"/>
  <c r="H690" i="37"/>
  <c r="H686" i="37"/>
  <c r="H682" i="37"/>
  <c r="H678" i="37"/>
  <c r="H674" i="37"/>
  <c r="H670" i="37"/>
  <c r="H666" i="37"/>
  <c r="H662" i="37"/>
  <c r="H658" i="37"/>
  <c r="H654" i="37"/>
  <c r="H650" i="37"/>
  <c r="H646" i="37"/>
  <c r="H639" i="37"/>
  <c r="H622" i="37"/>
  <c r="H619" i="37"/>
  <c r="H606" i="37"/>
  <c r="H595" i="37"/>
  <c r="H592" i="37"/>
  <c r="H586" i="37"/>
  <c r="H582" i="37"/>
  <c r="H580" i="37"/>
  <c r="H575" i="37"/>
  <c r="H573" i="37"/>
  <c r="H569" i="37"/>
  <c r="H567" i="37"/>
  <c r="H560" i="37"/>
  <c r="H555" i="37"/>
  <c r="H553" i="37"/>
  <c r="H550" i="37"/>
  <c r="H549" i="37"/>
  <c r="H543" i="37"/>
  <c r="H539" i="37"/>
  <c r="H537" i="37"/>
  <c r="H532" i="37"/>
  <c r="H523" i="37"/>
  <c r="H522" i="37"/>
  <c r="H517" i="37"/>
  <c r="H515" i="37"/>
  <c r="H514" i="37"/>
  <c r="H503" i="37"/>
  <c r="H499" i="37"/>
  <c r="H497" i="37"/>
  <c r="H496" i="37"/>
  <c r="H491" i="37"/>
  <c r="H487" i="37"/>
  <c r="H485" i="37"/>
  <c r="H482" i="37"/>
  <c r="H479" i="37"/>
  <c r="H470" i="37"/>
  <c r="H467" i="37"/>
  <c r="H458" i="37"/>
  <c r="H455" i="37"/>
  <c r="H453" i="37"/>
  <c r="H452" i="37"/>
  <c r="H449" i="37"/>
  <c r="H437" i="37"/>
  <c r="H425" i="37"/>
  <c r="H417" i="37"/>
  <c r="H401" i="37"/>
  <c r="H397" i="37"/>
  <c r="H385" i="37"/>
  <c r="H382" i="37"/>
  <c r="H377" i="37"/>
  <c r="H369" i="37"/>
  <c r="H365" i="37"/>
  <c r="H350" i="37"/>
  <c r="H345" i="37"/>
  <c r="H333" i="37"/>
  <c r="H325" i="37"/>
  <c r="H317" i="37"/>
  <c r="H313" i="37"/>
  <c r="H306" i="37"/>
  <c r="H295" i="37"/>
  <c r="H293" i="37"/>
  <c r="H287" i="37"/>
  <c r="H278" i="37"/>
  <c r="H277" i="37"/>
  <c r="H271" i="37"/>
  <c r="H265" i="37"/>
  <c r="H256" i="37"/>
  <c r="H253" i="37"/>
  <c r="H249" i="37"/>
  <c r="H245" i="37"/>
  <c r="H240" i="37"/>
  <c r="H237" i="37"/>
  <c r="H234" i="37"/>
  <c r="H227" i="37"/>
  <c r="H225" i="37"/>
  <c r="H221" i="37"/>
  <c r="H218" i="37"/>
  <c r="H215" i="37"/>
  <c r="H211" i="37"/>
  <c r="H205" i="37"/>
  <c r="H201" i="37"/>
  <c r="H191" i="37"/>
  <c r="H188" i="37"/>
  <c r="H187" i="37"/>
  <c r="H174" i="37"/>
  <c r="H165" i="37"/>
  <c r="H158" i="37"/>
  <c r="H155" i="37"/>
  <c r="H148" i="37"/>
  <c r="H140" i="37"/>
  <c r="H133" i="37"/>
  <c r="H129" i="37"/>
  <c r="H127" i="37"/>
  <c r="H123" i="37"/>
  <c r="H122" i="37"/>
  <c r="H117" i="37"/>
  <c r="H114" i="37"/>
  <c r="H113" i="37"/>
  <c r="H111" i="37"/>
  <c r="H103" i="37"/>
  <c r="H102" i="37"/>
  <c r="H97" i="37"/>
  <c r="H96" i="37"/>
  <c r="H94" i="37"/>
  <c r="H93" i="37"/>
  <c r="H90" i="37"/>
  <c r="H87" i="37"/>
  <c r="H86" i="37"/>
  <c r="H81" i="37"/>
  <c r="H80" i="37"/>
  <c r="H77" i="37"/>
  <c r="H73" i="37"/>
  <c r="H72" i="37"/>
  <c r="H65" i="37"/>
  <c r="H63" i="37"/>
  <c r="H59" i="37"/>
  <c r="H53" i="37"/>
  <c r="H48" i="37"/>
  <c r="H43" i="37"/>
  <c r="H42" i="37"/>
  <c r="H39" i="37"/>
  <c r="H31" i="37"/>
  <c r="H3" i="3"/>
  <c r="L3" i="3"/>
  <c r="P3" i="3"/>
  <c r="G7" i="3"/>
  <c r="H5" i="37"/>
  <c r="H9" i="37"/>
  <c r="H14" i="37"/>
  <c r="H15" i="37"/>
  <c r="H18" i="37"/>
  <c r="H21" i="37"/>
  <c r="H22" i="37"/>
  <c r="H24" i="37"/>
  <c r="H27" i="37"/>
  <c r="H29"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E109" i="3" s="1"/>
  <c r="B109" i="3" s="1"/>
  <c r="H109" i="3"/>
  <c r="G110" i="3"/>
  <c r="H110" i="3"/>
  <c r="G111" i="3"/>
  <c r="H111" i="3"/>
  <c r="G112" i="3"/>
  <c r="H112" i="3"/>
  <c r="G113" i="3"/>
  <c r="H113" i="3"/>
  <c r="G114" i="3"/>
  <c r="H114" i="3"/>
  <c r="G115" i="3"/>
  <c r="H115" i="3"/>
  <c r="G116" i="3"/>
  <c r="H116" i="3"/>
  <c r="G117" i="3"/>
  <c r="E117" i="3" s="1"/>
  <c r="B117" i="3" s="1"/>
  <c r="H117" i="3"/>
  <c r="G118" i="3"/>
  <c r="H118" i="3"/>
  <c r="G119" i="3"/>
  <c r="H119" i="3"/>
  <c r="G120" i="3"/>
  <c r="H120" i="3"/>
  <c r="G121" i="3"/>
  <c r="H121" i="3"/>
  <c r="G122" i="3"/>
  <c r="H122" i="3"/>
  <c r="G123" i="3"/>
  <c r="E123" i="3" s="1"/>
  <c r="B123" i="3" s="1"/>
  <c r="H123" i="3"/>
  <c r="G124" i="3"/>
  <c r="H124" i="3"/>
  <c r="G125" i="3"/>
  <c r="E125" i="3" s="1"/>
  <c r="B125" i="3" s="1"/>
  <c r="H125" i="3"/>
  <c r="G126" i="3"/>
  <c r="H126" i="3"/>
  <c r="G127" i="3"/>
  <c r="H127" i="3"/>
  <c r="G128" i="3"/>
  <c r="H128" i="3"/>
  <c r="G129" i="3"/>
  <c r="H129" i="3"/>
  <c r="G130" i="3"/>
  <c r="H130" i="3"/>
  <c r="G131" i="3"/>
  <c r="H131" i="3"/>
  <c r="G132" i="3"/>
  <c r="H132" i="3"/>
  <c r="G133" i="3"/>
  <c r="E133" i="3" s="1"/>
  <c r="B133" i="3" s="1"/>
  <c r="H133" i="3"/>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T158" i="3"/>
  <c r="G212" i="3"/>
  <c r="H212" i="3"/>
  <c r="H260" i="3"/>
  <c r="G263" i="3"/>
  <c r="H263" i="3"/>
  <c r="G264" i="3"/>
  <c r="H264" i="3"/>
  <c r="G265" i="3"/>
  <c r="H265" i="3"/>
  <c r="G268" i="3"/>
  <c r="H268" i="3"/>
  <c r="G269" i="3"/>
  <c r="H269" i="3"/>
  <c r="G270" i="3"/>
  <c r="H270" i="3"/>
  <c r="G271" i="3"/>
  <c r="H271" i="3"/>
  <c r="G272" i="3"/>
  <c r="H272" i="3"/>
  <c r="G273" i="3"/>
  <c r="H273" i="3"/>
  <c r="G274" i="3"/>
  <c r="H274" i="3"/>
  <c r="G275" i="3"/>
  <c r="H275" i="3"/>
  <c r="G276" i="3"/>
  <c r="H276" i="3"/>
  <c r="G277" i="3"/>
  <c r="H277" i="3"/>
  <c r="G278" i="3"/>
  <c r="G279" i="3"/>
  <c r="H279" i="3"/>
  <c r="G280" i="3"/>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8" i="3" s="1"/>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L257" i="3"/>
  <c r="M257" i="3"/>
  <c r="L256" i="3"/>
  <c r="M256" i="3"/>
  <c r="L255" i="3"/>
  <c r="M255" i="3"/>
  <c r="L254" i="3"/>
  <c r="M254" i="3"/>
  <c r="L253" i="3"/>
  <c r="M253" i="3"/>
  <c r="L252" i="3"/>
  <c r="M252" i="3"/>
  <c r="L251" i="3"/>
  <c r="M251" i="3"/>
  <c r="F251" i="3" s="1"/>
  <c r="B251" i="3" s="1"/>
  <c r="L250" i="3"/>
  <c r="M250" i="3"/>
  <c r="L249" i="3"/>
  <c r="M249" i="3"/>
  <c r="L248" i="3"/>
  <c r="M248" i="3"/>
  <c r="L247" i="3"/>
  <c r="M247" i="3"/>
  <c r="F247" i="3" s="1"/>
  <c r="B247" i="3" s="1"/>
  <c r="L246" i="3"/>
  <c r="M246" i="3"/>
  <c r="L245" i="3"/>
  <c r="M245" i="3"/>
  <c r="L244" i="3"/>
  <c r="M244" i="3"/>
  <c r="L243" i="3"/>
  <c r="M243" i="3"/>
  <c r="L242" i="3"/>
  <c r="M242" i="3"/>
  <c r="L241" i="3"/>
  <c r="M241" i="3"/>
  <c r="L240" i="3"/>
  <c r="M240" i="3"/>
  <c r="L239" i="3"/>
  <c r="M239" i="3"/>
  <c r="F239" i="3" s="1"/>
  <c r="B239" i="3" s="1"/>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F209" i="3" s="1"/>
  <c r="B209" i="3" s="1"/>
  <c r="L208" i="3"/>
  <c r="L207" i="3"/>
  <c r="M207" i="3"/>
  <c r="L206" i="3"/>
  <c r="M206" i="3"/>
  <c r="L205" i="3"/>
  <c r="M205" i="3"/>
  <c r="L204" i="3"/>
  <c r="M204" i="3"/>
  <c r="L203" i="3"/>
  <c r="M203" i="3"/>
  <c r="L202" i="3"/>
  <c r="M202" i="3"/>
  <c r="L201" i="3"/>
  <c r="M201" i="3"/>
  <c r="L200" i="3"/>
  <c r="M200" i="3"/>
  <c r="F261"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D525" i="1"/>
  <c r="F525" i="1" s="1"/>
  <c r="D528" i="1"/>
  <c r="D14" i="1"/>
  <c r="D23" i="1"/>
  <c r="D29" i="1"/>
  <c r="C19" i="37" s="1"/>
  <c r="D35" i="1"/>
  <c r="C25" i="37" s="1"/>
  <c r="D43" i="1"/>
  <c r="D46" i="1"/>
  <c r="C36" i="37" s="1"/>
  <c r="D51" i="1"/>
  <c r="C41" i="37" s="1"/>
  <c r="D57" i="1"/>
  <c r="C47" i="37" s="1"/>
  <c r="D60" i="1"/>
  <c r="C50" i="37" s="1"/>
  <c r="D65" i="1"/>
  <c r="C55" i="37" s="1"/>
  <c r="D68" i="1"/>
  <c r="C58" i="37" s="1"/>
  <c r="D71" i="1"/>
  <c r="C61" i="37" s="1"/>
  <c r="D74" i="1"/>
  <c r="C64" i="37" s="1"/>
  <c r="D77" i="1"/>
  <c r="C67" i="37" s="1"/>
  <c r="D80" i="1"/>
  <c r="D86" i="1"/>
  <c r="C76" i="37" s="1"/>
  <c r="D94" i="1"/>
  <c r="D101" i="1"/>
  <c r="C91" i="37" s="1"/>
  <c r="D109" i="1"/>
  <c r="C99" i="37" s="1"/>
  <c r="D117" i="1"/>
  <c r="C107" i="37" s="1"/>
  <c r="D122" i="1"/>
  <c r="D130" i="1"/>
  <c r="C120" i="37" s="1"/>
  <c r="D135" i="1"/>
  <c r="C125" i="37" s="1"/>
  <c r="D138" i="1"/>
  <c r="C128" i="37" s="1"/>
  <c r="D142" i="1"/>
  <c r="D141" i="1" s="1"/>
  <c r="D148" i="1"/>
  <c r="C138" i="37" s="1"/>
  <c r="D303" i="1"/>
  <c r="C292" i="37" s="1"/>
  <c r="D307" i="1"/>
  <c r="C296" i="37" s="1"/>
  <c r="D315" i="1"/>
  <c r="C304" i="37" s="1"/>
  <c r="D320" i="1"/>
  <c r="D329" i="1"/>
  <c r="C318" i="37" s="1"/>
  <c r="D334" i="1"/>
  <c r="D339" i="1"/>
  <c r="C328" i="37" s="1"/>
  <c r="D342" i="1"/>
  <c r="C331" i="37" s="1"/>
  <c r="D348" i="1"/>
  <c r="C337" i="37" s="1"/>
  <c r="D351" i="1"/>
  <c r="C340" i="37" s="1"/>
  <c r="D420" i="1"/>
  <c r="C409" i="37" s="1"/>
  <c r="D419" i="1"/>
  <c r="C408" i="37" s="1"/>
  <c r="E533" i="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8" i="1"/>
  <c r="F607" i="1"/>
  <c r="F605" i="1"/>
  <c r="F604" i="1"/>
  <c r="F603" i="1"/>
  <c r="F601" i="1"/>
  <c r="F600" i="1"/>
  <c r="F599" i="1"/>
  <c r="F598" i="1"/>
  <c r="F597" i="1"/>
  <c r="F595" i="1"/>
  <c r="F594" i="1"/>
  <c r="F592" i="1"/>
  <c r="F591" i="1"/>
  <c r="F590" i="1"/>
  <c r="F589"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0" i="1"/>
  <c r="F529"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4" i="1"/>
  <c r="F443" i="1"/>
  <c r="F442" i="1"/>
  <c r="F441" i="1"/>
  <c r="F440" i="1"/>
  <c r="F439" i="1"/>
  <c r="F437" i="1"/>
  <c r="F436" i="1"/>
  <c r="F435" i="1"/>
  <c r="F434" i="1"/>
  <c r="F432" i="1"/>
  <c r="F431" i="1"/>
  <c r="F430" i="1"/>
  <c r="F429" i="1"/>
  <c r="F428" i="1"/>
  <c r="F427" i="1"/>
  <c r="F426" i="1"/>
  <c r="D421" i="1"/>
  <c r="C410" i="37" s="1"/>
  <c r="E421" i="1"/>
  <c r="D410" i="37" s="1"/>
  <c r="F420" i="1"/>
  <c r="F414" i="1"/>
  <c r="F413" i="1"/>
  <c r="F412" i="1"/>
  <c r="F409" i="1"/>
  <c r="F408" i="1"/>
  <c r="F407" i="1"/>
  <c r="F406" i="1"/>
  <c r="F404" i="1"/>
  <c r="F402" i="1"/>
  <c r="F401"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0" i="1"/>
  <c r="F349" i="1"/>
  <c r="F346" i="1"/>
  <c r="F345" i="1"/>
  <c r="F344" i="1"/>
  <c r="F343" i="1"/>
  <c r="F341" i="1"/>
  <c r="F340" i="1"/>
  <c r="F338" i="1"/>
  <c r="F337" i="1"/>
  <c r="F336" i="1"/>
  <c r="F335"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91" i="1"/>
  <c r="F289" i="1"/>
  <c r="F288" i="1"/>
  <c r="F286" i="1"/>
  <c r="F285" i="1"/>
  <c r="F284" i="1"/>
  <c r="F283" i="1"/>
  <c r="F282" i="1"/>
  <c r="F281" i="1"/>
  <c r="F280" i="1"/>
  <c r="F279" i="1"/>
  <c r="F278" i="1"/>
  <c r="F275" i="1"/>
  <c r="F274" i="1"/>
  <c r="F271" i="1"/>
  <c r="F270" i="1"/>
  <c r="F266" i="1"/>
  <c r="F265" i="1"/>
  <c r="F262" i="1"/>
  <c r="F261" i="1"/>
  <c r="F260" i="1"/>
  <c r="F259" i="1"/>
  <c r="F251" i="1"/>
  <c r="F250" i="1"/>
  <c r="F249" i="1"/>
  <c r="F246" i="1"/>
  <c r="F244" i="1"/>
  <c r="F243" i="1"/>
  <c r="F242" i="1"/>
  <c r="F241" i="1"/>
  <c r="F240" i="1"/>
  <c r="F238" i="1"/>
  <c r="F237" i="1"/>
  <c r="F235" i="1"/>
  <c r="F234" i="1"/>
  <c r="F230" i="1"/>
  <c r="F229" i="1"/>
  <c r="F228" i="1"/>
  <c r="F226" i="1"/>
  <c r="F225"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F50" i="36"/>
  <c r="F114" i="36"/>
  <c r="F43" i="36"/>
  <c r="F29" i="36"/>
  <c r="F73" i="36"/>
  <c r="F97" i="36"/>
  <c r="D302" i="1" l="1"/>
  <c r="C291" i="37" s="1"/>
  <c r="D136" i="36"/>
  <c r="C1411" i="37" s="1"/>
  <c r="E96" i="36"/>
  <c r="D1371" i="37" s="1"/>
  <c r="H1371" i="37" s="1"/>
  <c r="D42" i="36"/>
  <c r="C1317" i="37" s="1"/>
  <c r="K59" i="42"/>
  <c r="F138" i="1"/>
  <c r="F227" i="1"/>
  <c r="F236" i="1"/>
  <c r="F269" i="1"/>
  <c r="F351" i="1"/>
  <c r="F400" i="1"/>
  <c r="F405" i="1"/>
  <c r="F450" i="1"/>
  <c r="F421" i="1"/>
  <c r="E314" i="1"/>
  <c r="D303" i="37" s="1"/>
  <c r="D347" i="1"/>
  <c r="C336" i="37" s="1"/>
  <c r="D96" i="36"/>
  <c r="C1371" i="37" s="1"/>
  <c r="E126" i="3"/>
  <c r="B126" i="3" s="1"/>
  <c r="E118" i="3"/>
  <c r="B118" i="3" s="1"/>
  <c r="E110" i="3"/>
  <c r="B110" i="3" s="1"/>
  <c r="E61" i="3"/>
  <c r="B61" i="3" s="1"/>
  <c r="H1465" i="37"/>
  <c r="G1444" i="37"/>
  <c r="I1444" i="37" s="1"/>
  <c r="H1437" i="37"/>
  <c r="I1437" i="37" s="1"/>
  <c r="H1431" i="37"/>
  <c r="H1427" i="37"/>
  <c r="H1419" i="37"/>
  <c r="H1415" i="37"/>
  <c r="H1395" i="37"/>
  <c r="G1378" i="37"/>
  <c r="H1297" i="37"/>
  <c r="H1285" i="37"/>
  <c r="H1277" i="37"/>
  <c r="H1249" i="37"/>
  <c r="H1245" i="37"/>
  <c r="H1241" i="37"/>
  <c r="H1237" i="37"/>
  <c r="H1229" i="37"/>
  <c r="H1225" i="37"/>
  <c r="H1221" i="37"/>
  <c r="H1213" i="37"/>
  <c r="H1205" i="37"/>
  <c r="H1195" i="37"/>
  <c r="H1133" i="37"/>
  <c r="H1129" i="37"/>
  <c r="H1086" i="37"/>
  <c r="H1075" i="37"/>
  <c r="H1059" i="37"/>
  <c r="H1051" i="37"/>
  <c r="H1047" i="37"/>
  <c r="H1037" i="37"/>
  <c r="H1005" i="37"/>
  <c r="H1001"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H872" i="37"/>
  <c r="H871" i="37"/>
  <c r="G870" i="37"/>
  <c r="H867" i="37"/>
  <c r="G866" i="37"/>
  <c r="H864" i="37"/>
  <c r="H863" i="37"/>
  <c r="G862" i="37"/>
  <c r="H859" i="37"/>
  <c r="G858" i="37"/>
  <c r="H856" i="37"/>
  <c r="H855" i="37"/>
  <c r="G854" i="37"/>
  <c r="H851" i="37"/>
  <c r="G850" i="37"/>
  <c r="H847" i="37"/>
  <c r="G846" i="37"/>
  <c r="H843" i="37"/>
  <c r="G842" i="37"/>
  <c r="H840" i="37"/>
  <c r="H839" i="37"/>
  <c r="G838" i="37"/>
  <c r="H835" i="37"/>
  <c r="G834" i="37"/>
  <c r="H832" i="37"/>
  <c r="H831" i="37"/>
  <c r="G830" i="37"/>
  <c r="H827" i="37"/>
  <c r="G826" i="37"/>
  <c r="H824" i="37"/>
  <c r="H823" i="37"/>
  <c r="G822" i="37"/>
  <c r="H819" i="37"/>
  <c r="G818" i="37"/>
  <c r="H815" i="37"/>
  <c r="G814" i="37"/>
  <c r="H811" i="37"/>
  <c r="G810" i="37"/>
  <c r="H808" i="37"/>
  <c r="H807" i="37"/>
  <c r="G806" i="37"/>
  <c r="H803" i="37"/>
  <c r="G802" i="37"/>
  <c r="H800" i="37"/>
  <c r="H799" i="37"/>
  <c r="G798" i="37"/>
  <c r="H795" i="37"/>
  <c r="G794" i="37"/>
  <c r="H792" i="37"/>
  <c r="H791" i="37"/>
  <c r="G790" i="37"/>
  <c r="H787" i="37"/>
  <c r="G786" i="37"/>
  <c r="H783" i="37"/>
  <c r="G782" i="37"/>
  <c r="H779" i="37"/>
  <c r="G778" i="37"/>
  <c r="H776" i="37"/>
  <c r="H775" i="37"/>
  <c r="G774" i="37"/>
  <c r="H771" i="37"/>
  <c r="G770" i="37"/>
  <c r="H768" i="37"/>
  <c r="H767" i="37"/>
  <c r="G766" i="37"/>
  <c r="H763" i="37"/>
  <c r="G762" i="37"/>
  <c r="H760" i="37"/>
  <c r="H759" i="37"/>
  <c r="G758" i="37"/>
  <c r="H755" i="37"/>
  <c r="G754" i="37"/>
  <c r="H751" i="37"/>
  <c r="G750" i="37"/>
  <c r="H747" i="37"/>
  <c r="G746" i="37"/>
  <c r="H744" i="37"/>
  <c r="H743" i="37"/>
  <c r="G742" i="37"/>
  <c r="H739" i="37"/>
  <c r="G738" i="37"/>
  <c r="H736" i="37"/>
  <c r="H735" i="37"/>
  <c r="G734" i="37"/>
  <c r="H731" i="37"/>
  <c r="G730" i="37"/>
  <c r="H728" i="37"/>
  <c r="H727" i="37"/>
  <c r="G726" i="37"/>
  <c r="H723" i="37"/>
  <c r="G722" i="37"/>
  <c r="H719" i="37"/>
  <c r="G718" i="37"/>
  <c r="F224" i="3"/>
  <c r="B224" i="3" s="1"/>
  <c r="F240" i="3"/>
  <c r="B240" i="3" s="1"/>
  <c r="F256" i="3"/>
  <c r="B256" i="3" s="1"/>
  <c r="G575" i="37"/>
  <c r="G573" i="37"/>
  <c r="G569" i="37"/>
  <c r="G553" i="37"/>
  <c r="G549" i="37"/>
  <c r="G537" i="37"/>
  <c r="G517" i="37"/>
  <c r="G491" i="37"/>
  <c r="G487" i="37"/>
  <c r="G437" i="37"/>
  <c r="G425" i="37"/>
  <c r="G417" i="37"/>
  <c r="G397" i="37"/>
  <c r="G287" i="37"/>
  <c r="G271" i="37"/>
  <c r="G255" i="37"/>
  <c r="G221" i="37"/>
  <c r="G165" i="37"/>
  <c r="G117" i="37"/>
  <c r="G113" i="37"/>
  <c r="G73" i="37"/>
  <c r="G65" i="37"/>
  <c r="G53" i="37"/>
  <c r="H715" i="37"/>
  <c r="G714" i="37"/>
  <c r="H712" i="37"/>
  <c r="H711" i="37"/>
  <c r="G710" i="37"/>
  <c r="H707" i="37"/>
  <c r="G706" i="37"/>
  <c r="H704" i="37"/>
  <c r="H703" i="37"/>
  <c r="G702" i="37"/>
  <c r="H699" i="37"/>
  <c r="G698" i="37"/>
  <c r="H696" i="37"/>
  <c r="H695" i="37"/>
  <c r="G694" i="37"/>
  <c r="H691" i="37"/>
  <c r="G690" i="37"/>
  <c r="H641" i="37"/>
  <c r="H629" i="37"/>
  <c r="H625" i="37"/>
  <c r="H613" i="37"/>
  <c r="H612" i="37"/>
  <c r="H609" i="37"/>
  <c r="H607" i="37"/>
  <c r="G606" i="37"/>
  <c r="H604" i="37"/>
  <c r="H601" i="37"/>
  <c r="H600" i="37"/>
  <c r="H597" i="37"/>
  <c r="H593" i="37"/>
  <c r="G592" i="37"/>
  <c r="H588" i="37"/>
  <c r="H583" i="37"/>
  <c r="G580" i="37"/>
  <c r="G574" i="37"/>
  <c r="H566" i="37"/>
  <c r="H552" i="37"/>
  <c r="H548" i="37"/>
  <c r="H542" i="37"/>
  <c r="H540" i="37"/>
  <c r="H536" i="37"/>
  <c r="H530" i="37"/>
  <c r="H528" i="37"/>
  <c r="H512" i="37"/>
  <c r="H502" i="37"/>
  <c r="H490" i="37"/>
  <c r="H484" i="37"/>
  <c r="H478" i="37"/>
  <c r="H474" i="37"/>
  <c r="H466" i="37"/>
  <c r="H462" i="37"/>
  <c r="H448" i="37"/>
  <c r="H442" i="37"/>
  <c r="H430" i="37"/>
  <c r="H374" i="37"/>
  <c r="H358" i="37"/>
  <c r="H330" i="37"/>
  <c r="H322" i="37"/>
  <c r="H302" i="37"/>
  <c r="H298" i="37"/>
  <c r="H286" i="37"/>
  <c r="H276" i="37"/>
  <c r="H270" i="37"/>
  <c r="H262" i="37"/>
  <c r="G224" i="37"/>
  <c r="H220" i="37"/>
  <c r="H210" i="37"/>
  <c r="G204" i="37"/>
  <c r="H198" i="37"/>
  <c r="H180" i="37"/>
  <c r="H154" i="37"/>
  <c r="H144" i="37"/>
  <c r="H136" i="37"/>
  <c r="H126" i="37"/>
  <c r="H116" i="37"/>
  <c r="H110" i="37"/>
  <c r="H92" i="37"/>
  <c r="H62" i="37"/>
  <c r="H60" i="37"/>
  <c r="H52" i="37"/>
  <c r="H38" i="37"/>
  <c r="H30" i="37"/>
  <c r="H26" i="37"/>
  <c r="G24" i="37"/>
  <c r="G20" i="37"/>
  <c r="L199" i="3"/>
  <c r="E276" i="3"/>
  <c r="E268" i="3"/>
  <c r="E264" i="3"/>
  <c r="E101" i="3"/>
  <c r="B101" i="3" s="1"/>
  <c r="E97" i="3"/>
  <c r="B97" i="3" s="1"/>
  <c r="E85" i="3"/>
  <c r="B85" i="3" s="1"/>
  <c r="E81" i="3"/>
  <c r="B81" i="3" s="1"/>
  <c r="E65" i="3"/>
  <c r="B65" i="3" s="1"/>
  <c r="M199" i="3"/>
  <c r="F205" i="3"/>
  <c r="B205" i="3" s="1"/>
  <c r="F223" i="3"/>
  <c r="B223" i="3" s="1"/>
  <c r="F225" i="3"/>
  <c r="B225" i="3" s="1"/>
  <c r="F231" i="3"/>
  <c r="B231" i="3" s="1"/>
  <c r="E149" i="3"/>
  <c r="B149" i="3" s="1"/>
  <c r="E141" i="3"/>
  <c r="B141" i="3" s="1"/>
  <c r="E46" i="3"/>
  <c r="B46" i="3" s="1"/>
  <c r="E42" i="3"/>
  <c r="B42" i="3" s="1"/>
  <c r="E38" i="3"/>
  <c r="B38" i="3" s="1"/>
  <c r="E29" i="3"/>
  <c r="B29" i="3" s="1"/>
  <c r="F206" i="3"/>
  <c r="B206" i="3" s="1"/>
  <c r="E53" i="3"/>
  <c r="B53" i="3" s="1"/>
  <c r="E37" i="3"/>
  <c r="B37" i="3" s="1"/>
  <c r="G1555" i="37"/>
  <c r="G1535" i="37"/>
  <c r="G1515" i="37"/>
  <c r="G1401" i="37"/>
  <c r="G1379" i="37"/>
  <c r="H1374" i="37"/>
  <c r="G1347" i="37"/>
  <c r="H1142" i="37"/>
  <c r="H1126" i="37"/>
  <c r="H1122" i="37"/>
  <c r="H1100" i="37"/>
  <c r="H1094" i="37"/>
  <c r="H1082" i="37"/>
  <c r="H1078" i="37"/>
  <c r="H1072" i="37"/>
  <c r="H1064" i="37"/>
  <c r="H1052" i="37"/>
  <c r="H1048" i="37"/>
  <c r="G871" i="37"/>
  <c r="H868" i="37"/>
  <c r="G867" i="37"/>
  <c r="G863" i="37"/>
  <c r="H860" i="37"/>
  <c r="G859" i="37"/>
  <c r="G855" i="37"/>
  <c r="H852" i="37"/>
  <c r="G851" i="37"/>
  <c r="H844" i="37"/>
  <c r="H836" i="37"/>
  <c r="H828" i="37"/>
  <c r="H820" i="37"/>
  <c r="H812" i="37"/>
  <c r="H804" i="37"/>
  <c r="H796" i="37"/>
  <c r="H788" i="37"/>
  <c r="H780" i="37"/>
  <c r="H772" i="37"/>
  <c r="H764" i="37"/>
  <c r="H756" i="37"/>
  <c r="H748" i="37"/>
  <c r="H740" i="37"/>
  <c r="H732" i="37"/>
  <c r="H724" i="37"/>
  <c r="H716" i="37"/>
  <c r="H708" i="37"/>
  <c r="G703" i="37"/>
  <c r="H700" i="37"/>
  <c r="G699" i="37"/>
  <c r="G695" i="37"/>
  <c r="H692" i="37"/>
  <c r="G691" i="37"/>
  <c r="G607" i="37"/>
  <c r="G593" i="37"/>
  <c r="H563" i="37"/>
  <c r="H561" i="37"/>
  <c r="H557" i="37"/>
  <c r="H551" i="37"/>
  <c r="G550" i="37"/>
  <c r="H547" i="37"/>
  <c r="H545" i="37"/>
  <c r="G538" i="37"/>
  <c r="H525" i="37"/>
  <c r="G518" i="37"/>
  <c r="H511" i="37"/>
  <c r="H495" i="37"/>
  <c r="G492" i="37"/>
  <c r="H489" i="37"/>
  <c r="G488" i="37"/>
  <c r="H483" i="37"/>
  <c r="H473" i="37"/>
  <c r="H471" i="37"/>
  <c r="H461" i="37"/>
  <c r="H459" i="37"/>
  <c r="H447" i="37"/>
  <c r="G434" i="37"/>
  <c r="H423" i="37"/>
  <c r="G422" i="37"/>
  <c r="G414" i="37"/>
  <c r="H403" i="37"/>
  <c r="G398" i="37"/>
  <c r="H391" i="37"/>
  <c r="H387" i="37"/>
  <c r="H379" i="37"/>
  <c r="H367" i="37"/>
  <c r="H347" i="37"/>
  <c r="H339" i="37"/>
  <c r="H327" i="37"/>
  <c r="H311" i="37"/>
  <c r="H289" i="37"/>
  <c r="G288" i="37"/>
  <c r="H285" i="37"/>
  <c r="H279" i="37"/>
  <c r="H275" i="37"/>
  <c r="G272" i="37"/>
  <c r="H269" i="37"/>
  <c r="G268" i="37"/>
  <c r="G260" i="37"/>
  <c r="G256" i="37"/>
  <c r="H251" i="37"/>
  <c r="H243" i="37"/>
  <c r="H231" i="37"/>
  <c r="G218" i="37"/>
  <c r="H209" i="37"/>
  <c r="H193" i="37"/>
  <c r="H189" i="37"/>
  <c r="H173" i="37"/>
  <c r="H169" i="37"/>
  <c r="G166" i="37"/>
  <c r="H163" i="37"/>
  <c r="H153" i="37"/>
  <c r="H121" i="37"/>
  <c r="H119" i="37"/>
  <c r="G118" i="37"/>
  <c r="H115" i="37"/>
  <c r="G114" i="37"/>
  <c r="H101" i="37"/>
  <c r="H89" i="37"/>
  <c r="H85" i="37"/>
  <c r="G74" i="37"/>
  <c r="H71" i="37"/>
  <c r="H69" i="37"/>
  <c r="G66" i="37"/>
  <c r="H57" i="37"/>
  <c r="G54" i="37"/>
  <c r="H51" i="37"/>
  <c r="H49" i="37"/>
  <c r="H45" i="37"/>
  <c r="H37" i="37"/>
  <c r="H17" i="37"/>
  <c r="H11" i="37"/>
  <c r="H7" i="37"/>
  <c r="F235" i="3"/>
  <c r="B235" i="3" s="1"/>
  <c r="F208" i="3"/>
  <c r="B208" i="3" s="1"/>
  <c r="F254" i="3"/>
  <c r="B254" i="3" s="1"/>
  <c r="E145" i="3"/>
  <c r="B145" i="3" s="1"/>
  <c r="E105" i="3"/>
  <c r="B105" i="3" s="1"/>
  <c r="H20" i="37"/>
  <c r="L296" i="3"/>
  <c r="F296" i="3" s="1"/>
  <c r="F292" i="3" s="1"/>
  <c r="H224" i="37"/>
  <c r="H976" i="37"/>
  <c r="H972" i="37"/>
  <c r="H968" i="37"/>
  <c r="H964" i="37"/>
  <c r="H960" i="37"/>
  <c r="H956" i="37"/>
  <c r="H952" i="37"/>
  <c r="H948" i="37"/>
  <c r="H944" i="37"/>
  <c r="H940" i="37"/>
  <c r="H936" i="37"/>
  <c r="H932" i="37"/>
  <c r="H928" i="37"/>
  <c r="H924" i="37"/>
  <c r="H920" i="37"/>
  <c r="H916" i="37"/>
  <c r="H912" i="37"/>
  <c r="H908" i="37"/>
  <c r="H904" i="37"/>
  <c r="H900" i="37"/>
  <c r="H896" i="37"/>
  <c r="H892" i="37"/>
  <c r="H888" i="37"/>
  <c r="H884" i="37"/>
  <c r="H880" i="37"/>
  <c r="H876" i="37"/>
  <c r="H688" i="37"/>
  <c r="G403" i="37"/>
  <c r="G207" i="37"/>
  <c r="G203" i="37"/>
  <c r="H159" i="37"/>
  <c r="G158" i="37"/>
  <c r="H147" i="37"/>
  <c r="H143" i="37"/>
  <c r="H139" i="37"/>
  <c r="H135" i="37"/>
  <c r="H109" i="37"/>
  <c r="H105" i="37"/>
  <c r="G98" i="37"/>
  <c r="H95" i="37"/>
  <c r="G94" i="37"/>
  <c r="H83" i="37"/>
  <c r="G82" i="37"/>
  <c r="H79" i="37"/>
  <c r="G78" i="37"/>
  <c r="F215" i="3"/>
  <c r="B215" i="3" s="1"/>
  <c r="F200" i="3"/>
  <c r="B200" i="3" s="1"/>
  <c r="F207" i="3"/>
  <c r="B207" i="3" s="1"/>
  <c r="F222" i="3"/>
  <c r="B222" i="3" s="1"/>
  <c r="F238" i="3"/>
  <c r="B238" i="3" s="1"/>
  <c r="F241" i="3"/>
  <c r="B241" i="3" s="1"/>
  <c r="F255" i="3"/>
  <c r="B255" i="3" s="1"/>
  <c r="F257" i="3"/>
  <c r="B257" i="3" s="1"/>
  <c r="E153" i="3"/>
  <c r="B153" i="3" s="1"/>
  <c r="E129" i="3"/>
  <c r="B129" i="3" s="1"/>
  <c r="E113" i="3"/>
  <c r="B113" i="3" s="1"/>
  <c r="E94" i="3"/>
  <c r="B94" i="3" s="1"/>
  <c r="E78" i="3"/>
  <c r="B78" i="3" s="1"/>
  <c r="E70" i="3"/>
  <c r="B70" i="3" s="1"/>
  <c r="E62" i="3"/>
  <c r="B62" i="3" s="1"/>
  <c r="E49" i="3"/>
  <c r="B49" i="3" s="1"/>
  <c r="E45" i="3"/>
  <c r="B45" i="3" s="1"/>
  <c r="H204" i="37"/>
  <c r="G1443" i="37"/>
  <c r="G1403" i="37"/>
  <c r="G973" i="37"/>
  <c r="G969" i="37"/>
  <c r="G965" i="37"/>
  <c r="G961" i="37"/>
  <c r="G957" i="37"/>
  <c r="G953" i="37"/>
  <c r="G949" i="37"/>
  <c r="G945" i="37"/>
  <c r="G941"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737" i="37"/>
  <c r="G733" i="37"/>
  <c r="G729" i="37"/>
  <c r="G725" i="37"/>
  <c r="G721" i="37"/>
  <c r="G717" i="37"/>
  <c r="G713" i="37"/>
  <c r="G709" i="37"/>
  <c r="G705" i="37"/>
  <c r="G701" i="37"/>
  <c r="G697" i="37"/>
  <c r="G693" i="37"/>
  <c r="G687" i="37"/>
  <c r="G683" i="37"/>
  <c r="G679" i="37"/>
  <c r="G675" i="37"/>
  <c r="G671" i="37"/>
  <c r="G667" i="37"/>
  <c r="G663" i="37"/>
  <c r="G659" i="37"/>
  <c r="G655" i="37"/>
  <c r="G651" i="37"/>
  <c r="G647" i="37"/>
  <c r="G643" i="37"/>
  <c r="G564" i="37"/>
  <c r="G436" i="37"/>
  <c r="G424" i="37"/>
  <c r="G416" i="37"/>
  <c r="G402" i="37"/>
  <c r="G396" i="37"/>
  <c r="G286" i="37"/>
  <c r="G270" i="37"/>
  <c r="G240" i="37"/>
  <c r="G234" i="37"/>
  <c r="G220" i="37"/>
  <c r="G206" i="37"/>
  <c r="G202" i="37"/>
  <c r="G164" i="37"/>
  <c r="G116" i="37"/>
  <c r="G72" i="37"/>
  <c r="H68" i="37"/>
  <c r="G60" i="37"/>
  <c r="G52" i="37"/>
  <c r="G22" i="37"/>
  <c r="E142" i="3"/>
  <c r="B142" i="3" s="1"/>
  <c r="E137" i="3"/>
  <c r="B137" i="3" s="1"/>
  <c r="E93" i="3"/>
  <c r="B93" i="3" s="1"/>
  <c r="E91" i="3"/>
  <c r="B91" i="3" s="1"/>
  <c r="E77" i="3"/>
  <c r="B77" i="3" s="1"/>
  <c r="E75" i="3"/>
  <c r="B75" i="3" s="1"/>
  <c r="E57" i="3"/>
  <c r="B57" i="3" s="1"/>
  <c r="G1509" i="37"/>
  <c r="G1402" i="37"/>
  <c r="H1398" i="37"/>
  <c r="H1394" i="37"/>
  <c r="H1390" i="37"/>
  <c r="H1356" i="37"/>
  <c r="H1352" i="37"/>
  <c r="H1346" i="37"/>
  <c r="H1320" i="37"/>
  <c r="H1316" i="37"/>
  <c r="H1312" i="37"/>
  <c r="H1216" i="37"/>
  <c r="H1210" i="37"/>
  <c r="H1132" i="37"/>
  <c r="H1128" i="37"/>
  <c r="H1124" i="37"/>
  <c r="H1120" i="37"/>
  <c r="G1110" i="37"/>
  <c r="G1106" i="37"/>
  <c r="H1102" i="37"/>
  <c r="H1098" i="37"/>
  <c r="H1092" i="37"/>
  <c r="H954" i="37"/>
  <c r="H946" i="37"/>
  <c r="H938" i="37"/>
  <c r="H930" i="37"/>
  <c r="H922" i="37"/>
  <c r="H914" i="37"/>
  <c r="H906" i="37"/>
  <c r="H898" i="37"/>
  <c r="H890" i="37"/>
  <c r="H882" i="37"/>
  <c r="H874" i="37"/>
  <c r="G872" i="37"/>
  <c r="H869" i="37"/>
  <c r="G868" i="37"/>
  <c r="H865" i="37"/>
  <c r="G864" i="37"/>
  <c r="H861" i="37"/>
  <c r="G860" i="37"/>
  <c r="H857" i="37"/>
  <c r="G856" i="37"/>
  <c r="H853" i="37"/>
  <c r="G852" i="37"/>
  <c r="H849" i="37"/>
  <c r="G848" i="37"/>
  <c r="H845" i="37"/>
  <c r="H841" i="37"/>
  <c r="H837" i="37"/>
  <c r="H833" i="37"/>
  <c r="H829" i="37"/>
  <c r="H825" i="37"/>
  <c r="H821" i="37"/>
  <c r="H817" i="37"/>
  <c r="H813" i="37"/>
  <c r="H809" i="37"/>
  <c r="H805" i="37"/>
  <c r="H801" i="37"/>
  <c r="H797" i="37"/>
  <c r="H793" i="37"/>
  <c r="H789" i="37"/>
  <c r="H785" i="37"/>
  <c r="H781" i="37"/>
  <c r="H777" i="37"/>
  <c r="H773" i="37"/>
  <c r="H769" i="37"/>
  <c r="H765" i="37"/>
  <c r="H761" i="37"/>
  <c r="H757" i="37"/>
  <c r="H753" i="37"/>
  <c r="H749" i="37"/>
  <c r="H745" i="37"/>
  <c r="H741" i="37"/>
  <c r="H737" i="37"/>
  <c r="H733" i="37"/>
  <c r="H729" i="37"/>
  <c r="H725" i="37"/>
  <c r="H721" i="37"/>
  <c r="H717" i="37"/>
  <c r="H713" i="37"/>
  <c r="H709" i="37"/>
  <c r="H705" i="37"/>
  <c r="H701" i="37"/>
  <c r="G700" i="37"/>
  <c r="H697" i="37"/>
  <c r="G696" i="37"/>
  <c r="H693" i="37"/>
  <c r="G692" i="37"/>
  <c r="G686" i="37"/>
  <c r="G682" i="37"/>
  <c r="G678" i="37"/>
  <c r="G674" i="37"/>
  <c r="G670" i="37"/>
  <c r="G666" i="37"/>
  <c r="G662" i="37"/>
  <c r="G658" i="37"/>
  <c r="G654" i="37"/>
  <c r="G650" i="37"/>
  <c r="G646" i="37"/>
  <c r="G622" i="37"/>
  <c r="H564" i="37"/>
  <c r="H436" i="37"/>
  <c r="G435" i="37"/>
  <c r="H424" i="37"/>
  <c r="G423" i="37"/>
  <c r="H416" i="37"/>
  <c r="G415" i="37"/>
  <c r="G401" i="37"/>
  <c r="H396" i="37"/>
  <c r="H354" i="37"/>
  <c r="G289" i="37"/>
  <c r="G285" i="37"/>
  <c r="G269" i="37"/>
  <c r="G233" i="37"/>
  <c r="G225" i="37"/>
  <c r="G219" i="37"/>
  <c r="G205" i="37"/>
  <c r="G201" i="37"/>
  <c r="H164" i="37"/>
  <c r="G163" i="37"/>
  <c r="G119" i="37"/>
  <c r="G115" i="37"/>
  <c r="G71" i="37"/>
  <c r="G59" i="37"/>
  <c r="G51" i="37"/>
  <c r="G21" i="37"/>
  <c r="F219" i="3"/>
  <c r="B219" i="3" s="1"/>
  <c r="G684" i="37"/>
  <c r="H684" i="37"/>
  <c r="G680" i="37"/>
  <c r="H680" i="37"/>
  <c r="G676" i="37"/>
  <c r="H676" i="37"/>
  <c r="G672" i="37"/>
  <c r="H672" i="37"/>
  <c r="G668" i="37"/>
  <c r="H668" i="37"/>
  <c r="G664" i="37"/>
  <c r="H664" i="37"/>
  <c r="G660" i="37"/>
  <c r="H660" i="37"/>
  <c r="G656" i="37"/>
  <c r="H656" i="37"/>
  <c r="G652" i="37"/>
  <c r="H652" i="37"/>
  <c r="G648" i="37"/>
  <c r="H648" i="37"/>
  <c r="G644" i="37"/>
  <c r="H644" i="37"/>
  <c r="G241" i="37"/>
  <c r="H241" i="37"/>
  <c r="G23" i="37"/>
  <c r="H23" i="37"/>
  <c r="F210" i="3"/>
  <c r="B210" i="3" s="1"/>
  <c r="F216" i="3"/>
  <c r="B216" i="3" s="1"/>
  <c r="F230" i="3"/>
  <c r="B230" i="3" s="1"/>
  <c r="F233" i="3"/>
  <c r="B233" i="3" s="1"/>
  <c r="F243" i="3"/>
  <c r="B243" i="3" s="1"/>
  <c r="F248" i="3"/>
  <c r="B248" i="3" s="1"/>
  <c r="E277" i="3"/>
  <c r="B277" i="3" s="1"/>
  <c r="E274" i="3"/>
  <c r="E150" i="3"/>
  <c r="B150" i="3" s="1"/>
  <c r="E147" i="3"/>
  <c r="B147" i="3" s="1"/>
  <c r="E134" i="3"/>
  <c r="B134" i="3" s="1"/>
  <c r="E131" i="3"/>
  <c r="B131" i="3" s="1"/>
  <c r="E121" i="3"/>
  <c r="B121" i="3" s="1"/>
  <c r="E102" i="3"/>
  <c r="B102" i="3" s="1"/>
  <c r="E99" i="3"/>
  <c r="B99" i="3" s="1"/>
  <c r="E89" i="3"/>
  <c r="B89" i="3" s="1"/>
  <c r="G1440" i="37"/>
  <c r="G1436" i="37"/>
  <c r="G1377" i="37"/>
  <c r="F214" i="3"/>
  <c r="B214" i="3" s="1"/>
  <c r="F217" i="3"/>
  <c r="B217" i="3" s="1"/>
  <c r="F227" i="3"/>
  <c r="B227" i="3" s="1"/>
  <c r="F232" i="3"/>
  <c r="B232" i="3" s="1"/>
  <c r="F246" i="3"/>
  <c r="B246" i="3" s="1"/>
  <c r="F249" i="3"/>
  <c r="B249" i="3" s="1"/>
  <c r="E155" i="3"/>
  <c r="B155" i="3" s="1"/>
  <c r="E107" i="3"/>
  <c r="B107" i="3" s="1"/>
  <c r="G1439" i="37"/>
  <c r="G1435" i="37"/>
  <c r="G1380"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E275" i="3"/>
  <c r="G166" i="3"/>
  <c r="E166" i="3" s="1"/>
  <c r="B166" i="3" s="1"/>
  <c r="E115" i="3"/>
  <c r="B115" i="3" s="1"/>
  <c r="E69" i="3"/>
  <c r="B69" i="3" s="1"/>
  <c r="E67" i="3"/>
  <c r="B67" i="3" s="1"/>
  <c r="H7" i="3"/>
  <c r="I14" i="3"/>
  <c r="H203" i="37"/>
  <c r="H207" i="37"/>
  <c r="G1438" i="37"/>
  <c r="G1434" i="37"/>
  <c r="G975" i="37"/>
  <c r="G971" i="37"/>
  <c r="G967" i="37"/>
  <c r="G963" i="37"/>
  <c r="G959" i="37"/>
  <c r="G955" i="37"/>
  <c r="G951" i="37"/>
  <c r="G947" i="37"/>
  <c r="G943" i="37"/>
  <c r="G939" i="37"/>
  <c r="G935" i="37"/>
  <c r="G931" i="37"/>
  <c r="G927" i="37"/>
  <c r="G923" i="37"/>
  <c r="G919" i="37"/>
  <c r="G915" i="37"/>
  <c r="G911" i="37"/>
  <c r="G907" i="37"/>
  <c r="G903" i="37"/>
  <c r="G899" i="37"/>
  <c r="G895" i="37"/>
  <c r="G891" i="37"/>
  <c r="G887" i="37"/>
  <c r="G883" i="37"/>
  <c r="G879" i="37"/>
  <c r="G875" i="37"/>
  <c r="E86" i="3"/>
  <c r="B86" i="3" s="1"/>
  <c r="E83" i="3"/>
  <c r="B83" i="3" s="1"/>
  <c r="E73" i="3"/>
  <c r="B73" i="3" s="1"/>
  <c r="E54" i="3"/>
  <c r="B54" i="3" s="1"/>
  <c r="E51" i="3"/>
  <c r="B51" i="3" s="1"/>
  <c r="E28" i="3"/>
  <c r="B28" i="3" s="1"/>
  <c r="G6" i="3"/>
  <c r="G1485" i="37"/>
  <c r="G1470" i="37"/>
  <c r="G1465" i="37"/>
  <c r="G1445" i="37"/>
  <c r="G1437" i="37"/>
  <c r="H1407" i="37"/>
  <c r="H1403" i="37"/>
  <c r="H1402" i="37"/>
  <c r="H1401" i="37"/>
  <c r="H1392" i="37"/>
  <c r="H1391" i="37"/>
  <c r="H1386" i="37"/>
  <c r="H1382" i="37"/>
  <c r="H1369" i="37"/>
  <c r="H1354" i="37"/>
  <c r="H1350" i="37"/>
  <c r="G1346" i="37"/>
  <c r="H1324" i="37"/>
  <c r="H1314" i="37"/>
  <c r="H1313" i="37"/>
  <c r="H1308" i="37"/>
  <c r="H1301" i="37"/>
  <c r="H1281" i="37"/>
  <c r="H1273" i="37"/>
  <c r="H1265" i="37"/>
  <c r="H1261" i="37"/>
  <c r="H1257" i="37"/>
  <c r="H1218" i="37"/>
  <c r="H1214" i="37"/>
  <c r="H1198" i="37"/>
  <c r="H1187" i="37"/>
  <c r="H1182" i="37"/>
  <c r="H1178" i="37"/>
  <c r="H1174" i="37"/>
  <c r="H1170" i="37"/>
  <c r="H1159" i="37"/>
  <c r="H1130" i="37"/>
  <c r="G1126" i="37"/>
  <c r="G1108" i="37"/>
  <c r="H1056" i="37"/>
  <c r="H1026" i="37"/>
  <c r="H1014" i="37"/>
  <c r="H1008" i="37"/>
  <c r="H981" i="37"/>
  <c r="G845" i="37"/>
  <c r="G841" i="37"/>
  <c r="G837" i="37"/>
  <c r="G833" i="37"/>
  <c r="G829" i="37"/>
  <c r="G825" i="37"/>
  <c r="G821" i="37"/>
  <c r="G817" i="37"/>
  <c r="G813" i="37"/>
  <c r="G809" i="37"/>
  <c r="G805" i="37"/>
  <c r="G801" i="37"/>
  <c r="G797" i="37"/>
  <c r="G793" i="37"/>
  <c r="G789" i="37"/>
  <c r="G785" i="37"/>
  <c r="G781" i="37"/>
  <c r="G777" i="37"/>
  <c r="G773" i="37"/>
  <c r="G769" i="37"/>
  <c r="G765" i="37"/>
  <c r="G761" i="37"/>
  <c r="G757" i="37"/>
  <c r="G753" i="37"/>
  <c r="G749" i="37"/>
  <c r="G745" i="37"/>
  <c r="G741" i="37"/>
  <c r="G97" i="37"/>
  <c r="G93" i="37"/>
  <c r="G81" i="37"/>
  <c r="G77" i="37"/>
  <c r="E59" i="3"/>
  <c r="B59" i="3" s="1"/>
  <c r="E41" i="3"/>
  <c r="B41" i="3" s="1"/>
  <c r="H5" i="3"/>
  <c r="G1556" i="37"/>
  <c r="G1549" i="37"/>
  <c r="G1529" i="37"/>
  <c r="G1501" i="37"/>
  <c r="G1495" i="37"/>
  <c r="G1345"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563" i="37"/>
  <c r="G160" i="37"/>
  <c r="G96" i="37"/>
  <c r="G92" i="37"/>
  <c r="G80" i="37"/>
  <c r="H1440" i="37"/>
  <c r="H1439" i="37"/>
  <c r="H1438" i="37"/>
  <c r="H1436" i="37"/>
  <c r="H1435" i="37"/>
  <c r="I1435" i="37" s="1"/>
  <c r="H1434" i="37"/>
  <c r="H1428" i="37"/>
  <c r="H1380" i="37"/>
  <c r="H1378" i="37"/>
  <c r="H1377" i="37"/>
  <c r="H1355" i="37"/>
  <c r="G1344" i="37"/>
  <c r="H1331" i="37"/>
  <c r="G1319" i="37"/>
  <c r="H1291" i="37"/>
  <c r="H1251" i="37"/>
  <c r="H1247" i="37"/>
  <c r="H1243" i="37"/>
  <c r="H1239" i="37"/>
  <c r="H1235" i="37"/>
  <c r="H1231" i="37"/>
  <c r="H1227" i="37"/>
  <c r="H1223" i="37"/>
  <c r="H1145" i="37"/>
  <c r="H1137" i="37"/>
  <c r="H1021" i="37"/>
  <c r="H993" i="37"/>
  <c r="H975" i="37"/>
  <c r="H974" i="37"/>
  <c r="H973" i="37"/>
  <c r="H971" i="37"/>
  <c r="H970" i="37"/>
  <c r="H969" i="37"/>
  <c r="H967" i="37"/>
  <c r="H966" i="37"/>
  <c r="H965" i="37"/>
  <c r="H963" i="37"/>
  <c r="H962" i="37"/>
  <c r="H961" i="37"/>
  <c r="H959" i="37"/>
  <c r="H957" i="37"/>
  <c r="H955" i="37"/>
  <c r="H953" i="37"/>
  <c r="H951" i="37"/>
  <c r="H949" i="37"/>
  <c r="H947" i="37"/>
  <c r="H945" i="37"/>
  <c r="H943" i="37"/>
  <c r="H941" i="37"/>
  <c r="H939" i="37"/>
  <c r="H937" i="37"/>
  <c r="H935" i="37"/>
  <c r="H933" i="37"/>
  <c r="H931" i="37"/>
  <c r="H929" i="37"/>
  <c r="H927" i="37"/>
  <c r="H925" i="37"/>
  <c r="H923" i="37"/>
  <c r="H921" i="37"/>
  <c r="H919" i="37"/>
  <c r="H917" i="37"/>
  <c r="H915" i="37"/>
  <c r="H913" i="37"/>
  <c r="H911" i="37"/>
  <c r="H909" i="37"/>
  <c r="H907" i="37"/>
  <c r="H905" i="37"/>
  <c r="H903" i="37"/>
  <c r="H901" i="37"/>
  <c r="H899" i="37"/>
  <c r="H897" i="37"/>
  <c r="H895" i="37"/>
  <c r="H893" i="37"/>
  <c r="H891" i="37"/>
  <c r="H889" i="37"/>
  <c r="H887" i="37"/>
  <c r="H885" i="37"/>
  <c r="H883" i="37"/>
  <c r="H881" i="37"/>
  <c r="H879" i="37"/>
  <c r="H877" i="37"/>
  <c r="H875" i="37"/>
  <c r="H873"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570" i="37"/>
  <c r="G159" i="37"/>
  <c r="G95" i="37"/>
  <c r="G83" i="37"/>
  <c r="G79" i="37"/>
  <c r="H628" i="37"/>
  <c r="H624" i="37"/>
  <c r="H618" i="37"/>
  <c r="H614" i="37"/>
  <c r="H610" i="37"/>
  <c r="H602" i="37"/>
  <c r="H598" i="37"/>
  <c r="H533" i="37"/>
  <c r="H509" i="37"/>
  <c r="G445" i="37"/>
  <c r="G441" i="37"/>
  <c r="H429" i="37"/>
  <c r="H190" i="37"/>
  <c r="H184" i="37"/>
  <c r="H176" i="37"/>
  <c r="H170" i="37"/>
  <c r="H145" i="37"/>
  <c r="H141" i="37"/>
  <c r="H173" i="3"/>
  <c r="G605" i="37"/>
  <c r="G591" i="37"/>
  <c r="H587" i="37"/>
  <c r="G579" i="37"/>
  <c r="H574" i="37"/>
  <c r="G560" i="37"/>
  <c r="G552" i="37"/>
  <c r="G548" i="37"/>
  <c r="G540" i="37"/>
  <c r="G536" i="37"/>
  <c r="G528" i="37"/>
  <c r="G512" i="37"/>
  <c r="G490" i="37"/>
  <c r="G474" i="37"/>
  <c r="G462" i="37"/>
  <c r="G262" i="37"/>
  <c r="G689" i="37"/>
  <c r="H687" i="37"/>
  <c r="H685" i="37"/>
  <c r="H683" i="37"/>
  <c r="H681" i="37"/>
  <c r="H679" i="37"/>
  <c r="H677" i="37"/>
  <c r="H675" i="37"/>
  <c r="H673" i="37"/>
  <c r="H671" i="37"/>
  <c r="H669" i="37"/>
  <c r="H667" i="37"/>
  <c r="H665" i="37"/>
  <c r="H663" i="37"/>
  <c r="H661" i="37"/>
  <c r="H659" i="37"/>
  <c r="H657" i="37"/>
  <c r="H655" i="37"/>
  <c r="H653" i="37"/>
  <c r="H651" i="37"/>
  <c r="H649" i="37"/>
  <c r="H647" i="37"/>
  <c r="H645" i="37"/>
  <c r="H643" i="37"/>
  <c r="H621" i="37"/>
  <c r="G604" i="37"/>
  <c r="G551" i="37"/>
  <c r="G547" i="37"/>
  <c r="G539" i="37"/>
  <c r="G535" i="37"/>
  <c r="G527" i="37"/>
  <c r="G511" i="37"/>
  <c r="G489" i="37"/>
  <c r="G473" i="37"/>
  <c r="G461" i="37"/>
  <c r="G443" i="37"/>
  <c r="G439" i="37"/>
  <c r="G419" i="37"/>
  <c r="H402" i="37"/>
  <c r="G395" i="37"/>
  <c r="G261" i="37"/>
  <c r="G257" i="37"/>
  <c r="H171" i="37"/>
  <c r="H160" i="37"/>
  <c r="H134" i="37"/>
  <c r="H78" i="37"/>
  <c r="H1253" i="37"/>
  <c r="D521" i="37"/>
  <c r="E532" i="1"/>
  <c r="D520" i="37" s="1"/>
  <c r="C323" i="37"/>
  <c r="H323" i="37" s="1"/>
  <c r="F334" i="1"/>
  <c r="C309" i="37"/>
  <c r="H309" i="37" s="1"/>
  <c r="F320" i="1"/>
  <c r="C112" i="37"/>
  <c r="G112" i="37" s="1"/>
  <c r="F122" i="1"/>
  <c r="C84" i="37"/>
  <c r="H84" i="37" s="1"/>
  <c r="F94" i="1"/>
  <c r="C70" i="37"/>
  <c r="G70" i="37" s="1"/>
  <c r="F80" i="1"/>
  <c r="H50" i="37"/>
  <c r="C33" i="37"/>
  <c r="F43" i="1"/>
  <c r="D254" i="37"/>
  <c r="G254" i="37" s="1"/>
  <c r="E257" i="1"/>
  <c r="D247" i="37" s="1"/>
  <c r="C516" i="37"/>
  <c r="F528" i="1"/>
  <c r="C510" i="37"/>
  <c r="H510" i="37" s="1"/>
  <c r="D518" i="1"/>
  <c r="C506" i="37" s="1"/>
  <c r="D424" i="1"/>
  <c r="F42" i="36"/>
  <c r="F13" i="36"/>
  <c r="F46" i="36"/>
  <c r="F20" i="36"/>
  <c r="F239" i="1"/>
  <c r="F264" i="1"/>
  <c r="F359" i="1"/>
  <c r="F386" i="1"/>
  <c r="F445" i="1"/>
  <c r="F588" i="1"/>
  <c r="F602" i="1"/>
  <c r="F620" i="1"/>
  <c r="F632" i="1"/>
  <c r="H273" i="37"/>
  <c r="D462" i="1"/>
  <c r="F462" i="1" s="1"/>
  <c r="D223" i="1"/>
  <c r="E123" i="27"/>
  <c r="D1088" i="37" s="1"/>
  <c r="G1089" i="37"/>
  <c r="E175" i="27"/>
  <c r="H284" i="3" s="1"/>
  <c r="D12" i="36"/>
  <c r="C1287" i="37" s="1"/>
  <c r="D30" i="30"/>
  <c r="C1486" i="37" s="1"/>
  <c r="H1486" i="37" s="1"/>
  <c r="F202" i="3"/>
  <c r="B202" i="3" s="1"/>
  <c r="F213" i="3"/>
  <c r="B213" i="3" s="1"/>
  <c r="F218" i="3"/>
  <c r="B218" i="3" s="1"/>
  <c r="F220" i="3"/>
  <c r="B220" i="3" s="1"/>
  <c r="F221" i="3"/>
  <c r="B221" i="3" s="1"/>
  <c r="F226" i="3"/>
  <c r="B226" i="3" s="1"/>
  <c r="F228" i="3"/>
  <c r="B228" i="3" s="1"/>
  <c r="F229" i="3"/>
  <c r="B229" i="3" s="1"/>
  <c r="F234" i="3"/>
  <c r="B234" i="3" s="1"/>
  <c r="F236" i="3"/>
  <c r="B236" i="3" s="1"/>
  <c r="F237" i="3"/>
  <c r="B237" i="3" s="1"/>
  <c r="F242" i="3"/>
  <c r="B242" i="3" s="1"/>
  <c r="F244" i="3"/>
  <c r="B244" i="3" s="1"/>
  <c r="F245" i="3"/>
  <c r="B245" i="3" s="1"/>
  <c r="F250" i="3"/>
  <c r="B250" i="3" s="1"/>
  <c r="F252" i="3"/>
  <c r="B252" i="3" s="1"/>
  <c r="F253" i="3"/>
  <c r="B253" i="3" s="1"/>
  <c r="F258" i="3"/>
  <c r="B258" i="3" s="1"/>
  <c r="G1210" i="37"/>
  <c r="G1124" i="37"/>
  <c r="G1122" i="37"/>
  <c r="G1120" i="37"/>
  <c r="G1114" i="37"/>
  <c r="G1094" i="37"/>
  <c r="G1092" i="37"/>
  <c r="G1038" i="37"/>
  <c r="G1036" i="37"/>
  <c r="G1026" i="37"/>
  <c r="G1024" i="37"/>
  <c r="G1014" i="37"/>
  <c r="G1004" i="37"/>
  <c r="G1002" i="37"/>
  <c r="G541" i="37"/>
  <c r="E42" i="36"/>
  <c r="D1317" i="37" s="1"/>
  <c r="H1317" i="37" s="1"/>
  <c r="E283" i="3"/>
  <c r="E280" i="3"/>
  <c r="B280" i="3" s="1"/>
  <c r="E272" i="3"/>
  <c r="B272" i="3" s="1"/>
  <c r="E269" i="3"/>
  <c r="B269" i="3" s="1"/>
  <c r="E154" i="3"/>
  <c r="B154" i="3" s="1"/>
  <c r="E152" i="3"/>
  <c r="B152" i="3" s="1"/>
  <c r="E151" i="3"/>
  <c r="B151" i="3" s="1"/>
  <c r="E146" i="3"/>
  <c r="B146" i="3" s="1"/>
  <c r="E144" i="3"/>
  <c r="B144" i="3" s="1"/>
  <c r="E143" i="3"/>
  <c r="B143" i="3" s="1"/>
  <c r="E138" i="3"/>
  <c r="B138" i="3" s="1"/>
  <c r="E136" i="3"/>
  <c r="B136" i="3" s="1"/>
  <c r="E135" i="3"/>
  <c r="B135" i="3" s="1"/>
  <c r="E130" i="3"/>
  <c r="B130" i="3" s="1"/>
  <c r="E128" i="3"/>
  <c r="B128" i="3" s="1"/>
  <c r="E127" i="3"/>
  <c r="B127" i="3" s="1"/>
  <c r="E122" i="3"/>
  <c r="B122" i="3" s="1"/>
  <c r="E120" i="3"/>
  <c r="B120" i="3" s="1"/>
  <c r="E119" i="3"/>
  <c r="B119" i="3" s="1"/>
  <c r="E114" i="3"/>
  <c r="B114" i="3" s="1"/>
  <c r="E112" i="3"/>
  <c r="B112" i="3" s="1"/>
  <c r="E111" i="3"/>
  <c r="B111" i="3" s="1"/>
  <c r="E106" i="3"/>
  <c r="B106" i="3" s="1"/>
  <c r="E104" i="3"/>
  <c r="B104" i="3" s="1"/>
  <c r="E103" i="3"/>
  <c r="B103" i="3" s="1"/>
  <c r="E98" i="3"/>
  <c r="B98" i="3" s="1"/>
  <c r="E96" i="3"/>
  <c r="B96" i="3" s="1"/>
  <c r="E95" i="3"/>
  <c r="B95" i="3" s="1"/>
  <c r="E90" i="3"/>
  <c r="B90" i="3" s="1"/>
  <c r="E88" i="3"/>
  <c r="B88" i="3" s="1"/>
  <c r="E87" i="3"/>
  <c r="B87" i="3" s="1"/>
  <c r="E82" i="3"/>
  <c r="B82" i="3" s="1"/>
  <c r="E79" i="3"/>
  <c r="B79" i="3" s="1"/>
  <c r="E74" i="3"/>
  <c r="B74" i="3" s="1"/>
  <c r="E71" i="3"/>
  <c r="B71" i="3" s="1"/>
  <c r="E66" i="3"/>
  <c r="B66" i="3" s="1"/>
  <c r="E63" i="3"/>
  <c r="B63" i="3" s="1"/>
  <c r="E58" i="3"/>
  <c r="B58" i="3" s="1"/>
  <c r="E55" i="3"/>
  <c r="B55" i="3" s="1"/>
  <c r="E50" i="3"/>
  <c r="B50" i="3" s="1"/>
  <c r="E47" i="3"/>
  <c r="B47" i="3" s="1"/>
  <c r="E34" i="3"/>
  <c r="B34" i="3" s="1"/>
  <c r="E33" i="3"/>
  <c r="B33" i="3" s="1"/>
  <c r="H1108" i="37"/>
  <c r="H1319" i="37"/>
  <c r="H1445" i="37"/>
  <c r="H1561" i="37"/>
  <c r="G1560" i="37"/>
  <c r="G1559" i="37"/>
  <c r="G1545" i="37"/>
  <c r="G1542" i="37"/>
  <c r="G1540" i="37"/>
  <c r="G1539" i="37"/>
  <c r="G1525" i="37"/>
  <c r="G1522" i="37"/>
  <c r="G1519" i="37"/>
  <c r="G1508" i="37"/>
  <c r="G1507" i="37"/>
  <c r="G1502" i="37"/>
  <c r="G1500" i="37"/>
  <c r="G1499" i="37"/>
  <c r="G1490" i="37"/>
  <c r="G1489" i="37"/>
  <c r="G1487" i="37"/>
  <c r="G1483" i="37"/>
  <c r="G1474" i="37"/>
  <c r="G1473" i="37"/>
  <c r="H1432" i="37"/>
  <c r="H1430" i="37"/>
  <c r="H1422" i="37"/>
  <c r="H1420" i="37"/>
  <c r="H1418" i="37"/>
  <c r="H1416" i="37"/>
  <c r="H1414" i="37"/>
  <c r="H1410" i="37"/>
  <c r="H1408" i="37"/>
  <c r="H1406" i="37"/>
  <c r="H1393" i="37"/>
  <c r="H1387" i="37"/>
  <c r="H1385" i="37"/>
  <c r="H1383" i="37"/>
  <c r="H1375" i="37"/>
  <c r="H1373" i="37"/>
  <c r="G1368" i="37"/>
  <c r="H1367" i="37"/>
  <c r="H1365" i="37"/>
  <c r="H1362" i="37"/>
  <c r="H1360" i="37"/>
  <c r="H1358" i="37"/>
  <c r="H1353" i="37"/>
  <c r="H1349" i="37"/>
  <c r="H1347" i="37"/>
  <c r="H1345" i="37"/>
  <c r="H1344" i="37"/>
  <c r="H1341" i="37"/>
  <c r="G1340" i="37"/>
  <c r="H1337" i="37"/>
  <c r="H1334" i="37"/>
  <c r="H1333" i="37"/>
  <c r="H1330" i="37"/>
  <c r="H1329" i="37"/>
  <c r="H1328" i="37"/>
  <c r="H1326" i="37"/>
  <c r="H1323" i="37"/>
  <c r="H1309" i="37"/>
  <c r="H1307" i="37"/>
  <c r="H1305" i="37"/>
  <c r="H1303" i="37"/>
  <c r="H1299" i="37"/>
  <c r="H1294" i="37"/>
  <c r="H1293" i="37"/>
  <c r="H1290" i="37"/>
  <c r="H1289" i="37"/>
  <c r="H1283" i="37"/>
  <c r="H1279" i="37"/>
  <c r="H1275" i="37"/>
  <c r="H1271" i="37"/>
  <c r="H1267" i="37"/>
  <c r="G1264" i="37"/>
  <c r="G1262" i="37"/>
  <c r="G1260" i="37"/>
  <c r="G1258" i="37"/>
  <c r="G1256" i="37"/>
  <c r="G1254" i="37"/>
  <c r="G1211" i="37"/>
  <c r="G1125" i="37"/>
  <c r="G1123" i="37"/>
  <c r="G1121" i="37"/>
  <c r="G1115" i="37"/>
  <c r="G1095" i="37"/>
  <c r="G1093" i="37"/>
  <c r="G1091" i="37"/>
  <c r="G1037" i="37"/>
  <c r="G1035" i="37"/>
  <c r="G1025" i="37"/>
  <c r="G1015" i="37"/>
  <c r="G1005" i="37"/>
  <c r="G1003" i="37"/>
  <c r="G329" i="37"/>
  <c r="G321" i="37"/>
  <c r="G319" i="37"/>
  <c r="G307" i="37"/>
  <c r="G305" i="37"/>
  <c r="G301" i="37"/>
  <c r="G299" i="37"/>
  <c r="G297" i="37"/>
  <c r="G1252" i="37"/>
  <c r="G1250" i="37"/>
  <c r="G1248" i="37"/>
  <c r="G1246" i="37"/>
  <c r="G1244" i="37"/>
  <c r="G1242" i="37"/>
  <c r="G1240" i="37"/>
  <c r="G1238" i="37"/>
  <c r="G1236" i="37"/>
  <c r="G1234" i="37"/>
  <c r="G1232" i="37"/>
  <c r="G1230" i="37"/>
  <c r="G1228" i="37"/>
  <c r="G1226" i="37"/>
  <c r="G1224" i="37"/>
  <c r="G1222" i="37"/>
  <c r="H1211" i="37"/>
  <c r="G1209" i="37"/>
  <c r="H1207" i="37"/>
  <c r="H1193" i="37"/>
  <c r="H1190" i="37"/>
  <c r="H1185" i="37"/>
  <c r="H1183" i="37"/>
  <c r="H1181" i="37"/>
  <c r="H1179" i="37"/>
  <c r="H1177" i="37"/>
  <c r="H1175" i="37"/>
  <c r="H1173" i="37"/>
  <c r="H1171" i="37"/>
  <c r="H1166" i="37"/>
  <c r="H1162" i="37"/>
  <c r="H1156" i="37"/>
  <c r="H1151" i="37"/>
  <c r="H1147" i="37"/>
  <c r="H1135" i="37"/>
  <c r="G1132" i="37"/>
  <c r="G1130" i="37"/>
  <c r="G1128" i="37"/>
  <c r="G1127" i="37"/>
  <c r="H1125" i="37"/>
  <c r="H1123" i="37"/>
  <c r="H1121" i="37"/>
  <c r="H1114" i="37"/>
  <c r="G1113" i="37"/>
  <c r="H1095" i="37"/>
  <c r="H1093" i="37"/>
  <c r="H1091" i="37"/>
  <c r="G1090" i="37"/>
  <c r="G1086" i="37"/>
  <c r="H1084" i="37"/>
  <c r="H1080" i="37"/>
  <c r="H1067" i="37"/>
  <c r="H1061" i="37"/>
  <c r="G1056" i="37"/>
  <c r="G1054" i="37"/>
  <c r="G1052" i="37"/>
  <c r="G1048" i="37"/>
  <c r="G1046" i="37"/>
  <c r="G1044" i="37"/>
  <c r="H1043" i="37"/>
  <c r="G1042" i="37"/>
  <c r="H1038" i="37"/>
  <c r="H1036" i="37"/>
  <c r="H1032" i="37"/>
  <c r="H1028" i="37"/>
  <c r="H1025" i="37"/>
  <c r="H1022" i="37"/>
  <c r="H1020" i="37"/>
  <c r="G1019" i="37"/>
  <c r="H1018" i="37"/>
  <c r="G1017" i="37"/>
  <c r="H1015" i="37"/>
  <c r="G1013" i="37"/>
  <c r="H1004" i="37"/>
  <c r="H1002" i="37"/>
  <c r="G1001" i="37"/>
  <c r="H998" i="37"/>
  <c r="H995" i="37"/>
  <c r="H989" i="37"/>
  <c r="H985" i="37"/>
  <c r="G688" i="37"/>
  <c r="G595" i="37"/>
  <c r="G582" i="37"/>
  <c r="G544" i="37"/>
  <c r="G542" i="37"/>
  <c r="G524" i="37"/>
  <c r="G522" i="37"/>
  <c r="G514" i="37"/>
  <c r="G504" i="37"/>
  <c r="G502" i="37"/>
  <c r="G500" i="37"/>
  <c r="G480" i="37"/>
  <c r="G478" i="37"/>
  <c r="G468" i="37"/>
  <c r="G466" i="37"/>
  <c r="G456" i="37"/>
  <c r="G330" i="37"/>
  <c r="G322" i="37"/>
  <c r="G320" i="37"/>
  <c r="G308" i="37"/>
  <c r="G306" i="37"/>
  <c r="G302" i="37"/>
  <c r="G300" i="37"/>
  <c r="G298" i="37"/>
  <c r="H393" i="37"/>
  <c r="G390" i="37"/>
  <c r="G386" i="37"/>
  <c r="G384" i="37"/>
  <c r="G382" i="37"/>
  <c r="H381" i="37"/>
  <c r="G378" i="37"/>
  <c r="G374" i="37"/>
  <c r="H373" i="37"/>
  <c r="G372" i="37"/>
  <c r="H371" i="37"/>
  <c r="G366" i="37"/>
  <c r="G364" i="37"/>
  <c r="G360" i="37"/>
  <c r="H359" i="37"/>
  <c r="G358" i="37"/>
  <c r="H357" i="37"/>
  <c r="H353" i="37"/>
  <c r="G352" i="37"/>
  <c r="H351" i="37"/>
  <c r="G350" i="37"/>
  <c r="H349" i="37"/>
  <c r="G346" i="37"/>
  <c r="H341" i="37"/>
  <c r="G338" i="37"/>
  <c r="H334" i="37"/>
  <c r="H332" i="37"/>
  <c r="H329" i="37"/>
  <c r="H326" i="37"/>
  <c r="H324" i="37"/>
  <c r="H321" i="37"/>
  <c r="H319" i="37"/>
  <c r="H316" i="37"/>
  <c r="H314" i="37"/>
  <c r="H312" i="37"/>
  <c r="H310" i="37"/>
  <c r="H307" i="37"/>
  <c r="H305" i="37"/>
  <c r="H301" i="37"/>
  <c r="H299" i="37"/>
  <c r="H297" i="37"/>
  <c r="H294" i="37"/>
  <c r="H266" i="37"/>
  <c r="H264" i="37"/>
  <c r="H261" i="37"/>
  <c r="H257" i="37"/>
  <c r="H255" i="37"/>
  <c r="H252" i="37"/>
  <c r="H250" i="37"/>
  <c r="H246" i="37"/>
  <c r="H244" i="37"/>
  <c r="H238" i="37"/>
  <c r="H236" i="37"/>
  <c r="H233" i="37"/>
  <c r="H230" i="37"/>
  <c r="H199" i="37"/>
  <c r="H197" i="37"/>
  <c r="H12" i="37"/>
  <c r="H10" i="37"/>
  <c r="H8" i="37"/>
  <c r="H6" i="37"/>
  <c r="H1399" i="37"/>
  <c r="E12" i="36"/>
  <c r="E30" i="3"/>
  <c r="B30" i="3" s="1"/>
  <c r="F201" i="3"/>
  <c r="B201" i="3" s="1"/>
  <c r="G1496" i="37"/>
  <c r="G1479" i="37"/>
  <c r="H1473" i="37"/>
  <c r="G1472" i="37"/>
  <c r="G1468" i="37"/>
  <c r="H689" i="37"/>
  <c r="E43" i="3"/>
  <c r="B43" i="3" s="1"/>
  <c r="E141" i="1"/>
  <c r="D131" i="37" s="1"/>
  <c r="E263" i="3"/>
  <c r="B263" i="3" s="1"/>
  <c r="B264" i="3"/>
  <c r="H1209" i="37"/>
  <c r="G1207" i="37"/>
  <c r="G1205" i="37"/>
  <c r="G1203" i="37"/>
  <c r="G1197" i="37"/>
  <c r="G1195" i="37"/>
  <c r="G1193" i="37"/>
  <c r="G1191" i="37"/>
  <c r="G1189" i="37"/>
  <c r="G1187" i="37"/>
  <c r="G1167" i="37"/>
  <c r="G1165" i="37"/>
  <c r="G1163" i="37"/>
  <c r="G1161" i="37"/>
  <c r="G1159" i="37"/>
  <c r="G1157" i="37"/>
  <c r="G1155" i="37"/>
  <c r="E285" i="3"/>
  <c r="B285" i="3" s="1"/>
  <c r="G1141" i="37"/>
  <c r="H1127" i="37"/>
  <c r="H1113" i="37"/>
  <c r="H1111" i="37"/>
  <c r="H1109" i="37"/>
  <c r="H1107" i="37"/>
  <c r="H1103" i="37"/>
  <c r="H1101" i="37"/>
  <c r="H1099" i="37"/>
  <c r="H1097" i="37"/>
  <c r="H1090" i="37"/>
  <c r="H1087" i="37"/>
  <c r="B274" i="3"/>
  <c r="E278" i="3"/>
  <c r="E270" i="3"/>
  <c r="B270" i="3" s="1"/>
  <c r="H1068" i="37"/>
  <c r="H1060" i="37"/>
  <c r="H1044" i="37"/>
  <c r="H1019" i="37"/>
  <c r="H1013" i="37"/>
  <c r="H999" i="37"/>
  <c r="H997" i="37"/>
  <c r="H991" i="37"/>
  <c r="E265" i="3"/>
  <c r="B265" i="3" s="1"/>
  <c r="H1206" i="37"/>
  <c r="F239" i="27"/>
  <c r="H1194" i="37"/>
  <c r="F195" i="27"/>
  <c r="H1150" i="37"/>
  <c r="H1148" i="37"/>
  <c r="H1146" i="37"/>
  <c r="H1144" i="37"/>
  <c r="H1136" i="37"/>
  <c r="H1118" i="37"/>
  <c r="F131" i="27"/>
  <c r="H1085" i="37"/>
  <c r="H1083" i="37"/>
  <c r="H1081" i="37"/>
  <c r="H1079" i="37"/>
  <c r="H1077" i="37"/>
  <c r="E279" i="3"/>
  <c r="B279" i="3" s="1"/>
  <c r="G1075" i="37"/>
  <c r="B275" i="3"/>
  <c r="E273" i="3"/>
  <c r="G1073" i="37"/>
  <c r="G1071" i="37"/>
  <c r="G1069" i="37"/>
  <c r="G1067" i="37"/>
  <c r="G1065" i="37"/>
  <c r="G1063" i="37"/>
  <c r="G1061" i="37"/>
  <c r="G1059" i="37"/>
  <c r="H1033" i="37"/>
  <c r="H1031" i="37"/>
  <c r="H1029" i="37"/>
  <c r="G1021" i="37"/>
  <c r="F51" i="27"/>
  <c r="H1011" i="37"/>
  <c r="H1009" i="37"/>
  <c r="H1007" i="37"/>
  <c r="G998" i="37"/>
  <c r="G994" i="37"/>
  <c r="H988" i="37"/>
  <c r="H982" i="37"/>
  <c r="F203" i="3"/>
  <c r="B203" i="3" s="1"/>
  <c r="E39" i="3"/>
  <c r="B39" i="3" s="1"/>
  <c r="E35" i="3"/>
  <c r="B35" i="3" s="1"/>
  <c r="H64" i="37"/>
  <c r="H986" i="37"/>
  <c r="H980" i="37"/>
  <c r="H640" i="37"/>
  <c r="H638" i="37"/>
  <c r="G376" i="37"/>
  <c r="G368" i="37"/>
  <c r="G362" i="37"/>
  <c r="G354" i="37"/>
  <c r="D647" i="1"/>
  <c r="C635" i="37" s="1"/>
  <c r="F196" i="1"/>
  <c r="H185" i="37"/>
  <c r="H183" i="37"/>
  <c r="H181" i="37"/>
  <c r="H179" i="37"/>
  <c r="H177" i="37"/>
  <c r="F177" i="1"/>
  <c r="F204" i="3"/>
  <c r="B204" i="3" s="1"/>
  <c r="F161" i="1"/>
  <c r="D134" i="1"/>
  <c r="C124" i="37" s="1"/>
  <c r="G260" i="3"/>
  <c r="E260" i="3" s="1"/>
  <c r="B260" i="3" s="1"/>
  <c r="G164" i="3"/>
  <c r="E164" i="3" s="1"/>
  <c r="B164" i="3" s="1"/>
  <c r="G162" i="3"/>
  <c r="E162" i="3" s="1"/>
  <c r="B162" i="3" s="1"/>
  <c r="U6" i="3"/>
  <c r="J7" i="3" s="1"/>
  <c r="C412" i="37"/>
  <c r="F424" i="1"/>
  <c r="H41" i="37"/>
  <c r="G179" i="3"/>
  <c r="E179" i="3" s="1"/>
  <c r="B179" i="3" s="1"/>
  <c r="G481" i="37"/>
  <c r="H195" i="37"/>
  <c r="H162" i="37"/>
  <c r="D628" i="1"/>
  <c r="F628" i="1" s="1"/>
  <c r="E92" i="27"/>
  <c r="H281" i="3" s="1"/>
  <c r="D1058" i="37"/>
  <c r="H1058" i="37" s="1"/>
  <c r="F96" i="36"/>
  <c r="K55" i="42"/>
  <c r="B7" i="1"/>
  <c r="F68" i="36"/>
  <c r="F101" i="36"/>
  <c r="F125" i="36"/>
  <c r="F35" i="1"/>
  <c r="F68" i="1"/>
  <c r="F109" i="1"/>
  <c r="F130" i="1"/>
  <c r="F148" i="1"/>
  <c r="F167" i="1"/>
  <c r="F185" i="1"/>
  <c r="F218" i="1"/>
  <c r="F224" i="1"/>
  <c r="F277" i="1"/>
  <c r="F290" i="1"/>
  <c r="F303" i="1"/>
  <c r="F342" i="1"/>
  <c r="F425" i="1"/>
  <c r="F433" i="1"/>
  <c r="F505" i="1"/>
  <c r="F593" i="1"/>
  <c r="F615" i="1"/>
  <c r="F635" i="1"/>
  <c r="E50" i="1"/>
  <c r="D40" i="37" s="1"/>
  <c r="E354" i="1"/>
  <c r="D343" i="37" s="1"/>
  <c r="H328" i="37"/>
  <c r="H304" i="37"/>
  <c r="D147" i="1"/>
  <c r="D116" i="1"/>
  <c r="C106" i="37" s="1"/>
  <c r="D85" i="1"/>
  <c r="C75" i="37" s="1"/>
  <c r="H76" i="37"/>
  <c r="D13" i="1"/>
  <c r="C3" i="37" s="1"/>
  <c r="H19" i="37"/>
  <c r="D399" i="1"/>
  <c r="C388" i="37" s="1"/>
  <c r="G223" i="37"/>
  <c r="D204" i="1"/>
  <c r="C194" i="37" s="1"/>
  <c r="D160" i="1"/>
  <c r="D583" i="1"/>
  <c r="C571" i="37" s="1"/>
  <c r="D18" i="27"/>
  <c r="C983" i="37" s="1"/>
  <c r="F58" i="27"/>
  <c r="F69" i="27"/>
  <c r="D75" i="27"/>
  <c r="C1040" i="37" s="1"/>
  <c r="F76" i="27"/>
  <c r="D92" i="27"/>
  <c r="C1057" i="37" s="1"/>
  <c r="D139" i="27"/>
  <c r="C1104" i="37" s="1"/>
  <c r="F140" i="27"/>
  <c r="D151" i="27"/>
  <c r="F151" i="27" s="1"/>
  <c r="F154" i="27"/>
  <c r="E187" i="27"/>
  <c r="D1152" i="37" s="1"/>
  <c r="F188" i="27"/>
  <c r="D203" i="27"/>
  <c r="G287" i="3" s="1"/>
  <c r="F221" i="27"/>
  <c r="F231" i="27"/>
  <c r="E235" i="27"/>
  <c r="D1200" i="37" s="1"/>
  <c r="F236" i="27"/>
  <c r="F247" i="27"/>
  <c r="D254" i="27"/>
  <c r="C1219" i="37" s="1"/>
  <c r="F255" i="27"/>
  <c r="E45" i="33"/>
  <c r="D1457" i="37" s="1"/>
  <c r="H1389" i="37"/>
  <c r="H1357" i="37"/>
  <c r="H1295" i="37"/>
  <c r="D13" i="30"/>
  <c r="C1469" i="37" s="1"/>
  <c r="H1469" i="37" s="1"/>
  <c r="B283" i="3"/>
  <c r="B273" i="3"/>
  <c r="B278" i="3"/>
  <c r="B276" i="3"/>
  <c r="B268" i="3"/>
  <c r="E31" i="3"/>
  <c r="B31" i="3" s="1"/>
  <c r="G1553" i="37"/>
  <c r="H1553" i="37"/>
  <c r="G1533" i="37"/>
  <c r="H1533" i="37"/>
  <c r="G1513" i="37"/>
  <c r="H1513" i="37"/>
  <c r="G1493" i="37"/>
  <c r="H1493" i="37"/>
  <c r="G1481" i="37"/>
  <c r="H1481" i="37"/>
  <c r="G1432" i="37"/>
  <c r="G1430" i="37"/>
  <c r="I1430" i="37" s="1"/>
  <c r="G1428" i="37"/>
  <c r="G1422" i="37"/>
  <c r="G1420" i="37"/>
  <c r="G1418" i="37"/>
  <c r="G1416" i="37"/>
  <c r="G1414" i="37"/>
  <c r="G1410" i="37"/>
  <c r="G1408" i="37"/>
  <c r="G1406" i="37"/>
  <c r="G1399" i="37"/>
  <c r="G1395" i="37"/>
  <c r="G1393" i="37"/>
  <c r="G1391" i="37"/>
  <c r="G1389" i="37"/>
  <c r="G1387" i="37"/>
  <c r="G1385" i="37"/>
  <c r="G1383" i="37"/>
  <c r="G1375" i="37"/>
  <c r="G1373" i="37"/>
  <c r="G1355" i="37"/>
  <c r="G1353" i="37"/>
  <c r="G1351" i="37"/>
  <c r="G1349" i="37"/>
  <c r="G1331" i="37"/>
  <c r="G1329" i="37"/>
  <c r="G1327" i="37"/>
  <c r="G1323" i="37"/>
  <c r="G1309" i="37"/>
  <c r="G1307" i="37"/>
  <c r="G1305" i="37"/>
  <c r="G1302" i="37"/>
  <c r="H1302" i="37"/>
  <c r="G1300" i="37"/>
  <c r="H1300" i="37"/>
  <c r="G1298" i="37"/>
  <c r="H1298" i="37"/>
  <c r="G1296" i="37"/>
  <c r="H1296" i="37"/>
  <c r="G1291" i="37"/>
  <c r="G1289" i="37"/>
  <c r="G1286" i="37"/>
  <c r="H1286" i="37"/>
  <c r="G1284" i="37"/>
  <c r="H1284" i="37"/>
  <c r="G1282" i="37"/>
  <c r="H1282" i="37"/>
  <c r="G1280" i="37"/>
  <c r="H1280" i="37"/>
  <c r="G1278" i="37"/>
  <c r="H1278" i="37"/>
  <c r="G1276" i="37"/>
  <c r="H1276" i="37"/>
  <c r="G1274" i="37"/>
  <c r="H1274" i="37"/>
  <c r="G1272" i="37"/>
  <c r="H1272" i="37"/>
  <c r="G1270" i="37"/>
  <c r="H1270" i="37"/>
  <c r="G1268" i="37"/>
  <c r="H1268" i="37"/>
  <c r="G1266" i="37"/>
  <c r="H1266" i="37"/>
  <c r="G1217" i="37"/>
  <c r="G1215" i="37"/>
  <c r="G1213" i="37"/>
  <c r="G1184" i="37"/>
  <c r="G1182" i="37"/>
  <c r="G1180" i="37"/>
  <c r="G1178" i="37"/>
  <c r="G1176" i="37"/>
  <c r="G1174" i="37"/>
  <c r="G1172" i="37"/>
  <c r="G1170" i="37"/>
  <c r="G1150" i="37"/>
  <c r="G1148" i="37"/>
  <c r="G1146" i="37"/>
  <c r="G1144" i="37"/>
  <c r="G1136" i="37"/>
  <c r="G1118" i="37"/>
  <c r="G1103" i="37"/>
  <c r="G1101" i="37"/>
  <c r="G1099" i="37"/>
  <c r="G1097" i="37"/>
  <c r="G1085" i="37"/>
  <c r="G1083" i="37"/>
  <c r="G1081" i="37"/>
  <c r="G1079" i="37"/>
  <c r="G1077" i="37"/>
  <c r="G1033" i="37"/>
  <c r="G1031" i="37"/>
  <c r="G1029" i="37"/>
  <c r="G1011" i="37"/>
  <c r="G1009" i="37"/>
  <c r="G1007" i="37"/>
  <c r="G988" i="37"/>
  <c r="G986" i="37"/>
  <c r="G982" i="37"/>
  <c r="G980" i="37"/>
  <c r="G640" i="37"/>
  <c r="G638" i="37"/>
  <c r="G628" i="37"/>
  <c r="G624" i="37"/>
  <c r="G618" i="37"/>
  <c r="G614" i="37"/>
  <c r="G612" i="37"/>
  <c r="G610" i="37"/>
  <c r="G602" i="37"/>
  <c r="G600" i="37"/>
  <c r="G598" i="37"/>
  <c r="G589" i="37"/>
  <c r="G587" i="37"/>
  <c r="G577" i="37"/>
  <c r="G566" i="37"/>
  <c r="G556" i="37"/>
  <c r="G533" i="37"/>
  <c r="G531" i="37"/>
  <c r="G509" i="37"/>
  <c r="G497" i="37"/>
  <c r="G495" i="37"/>
  <c r="G485" i="37"/>
  <c r="G483" i="37"/>
  <c r="G471" i="37"/>
  <c r="G459" i="37"/>
  <c r="G453" i="37"/>
  <c r="G449" i="37"/>
  <c r="G447" i="37"/>
  <c r="G431" i="37"/>
  <c r="G429" i="37"/>
  <c r="G427" i="37"/>
  <c r="G334" i="37"/>
  <c r="G332" i="37"/>
  <c r="G326" i="37"/>
  <c r="G324" i="37"/>
  <c r="G316" i="37"/>
  <c r="G314" i="37"/>
  <c r="G312" i="37"/>
  <c r="G310" i="37"/>
  <c r="G294" i="37"/>
  <c r="G279" i="37"/>
  <c r="G277" i="37"/>
  <c r="G275" i="37"/>
  <c r="G266" i="37"/>
  <c r="G264" i="37"/>
  <c r="G252" i="37"/>
  <c r="G250" i="37"/>
  <c r="G246" i="37"/>
  <c r="G244" i="37"/>
  <c r="G238" i="37"/>
  <c r="G236" i="37"/>
  <c r="G23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I7" i="3"/>
  <c r="G5" i="3"/>
  <c r="H338" i="37"/>
  <c r="H346" i="37"/>
  <c r="H362" i="37"/>
  <c r="H364" i="37"/>
  <c r="H366" i="37"/>
  <c r="H368" i="37"/>
  <c r="H376" i="37"/>
  <c r="H378" i="37"/>
  <c r="H384" i="37"/>
  <c r="H386" i="37"/>
  <c r="H390" i="37"/>
  <c r="H419" i="37"/>
  <c r="H439" i="37"/>
  <c r="H441" i="37"/>
  <c r="H443" i="37"/>
  <c r="H445" i="37"/>
  <c r="H994" i="37"/>
  <c r="H1063" i="37"/>
  <c r="H1065" i="37"/>
  <c r="H1071" i="37"/>
  <c r="H1073" i="37"/>
  <c r="H1141" i="37"/>
  <c r="H1155" i="37"/>
  <c r="H1157" i="37"/>
  <c r="H1161" i="37"/>
  <c r="H1163" i="37"/>
  <c r="H1165" i="37"/>
  <c r="H1167" i="37"/>
  <c r="H1189" i="37"/>
  <c r="H1191" i="37"/>
  <c r="H1197" i="37"/>
  <c r="H1203" i="37"/>
  <c r="H1222" i="37"/>
  <c r="H1224" i="37"/>
  <c r="H1226" i="37"/>
  <c r="H1228" i="37"/>
  <c r="H1230" i="37"/>
  <c r="H1232" i="37"/>
  <c r="H1234" i="37"/>
  <c r="H1236" i="37"/>
  <c r="H1238" i="37"/>
  <c r="H1240" i="37"/>
  <c r="H1242" i="37"/>
  <c r="H1244" i="37"/>
  <c r="H1246" i="37"/>
  <c r="H1248" i="37"/>
  <c r="H1250" i="37"/>
  <c r="H1252" i="37"/>
  <c r="H1254" i="37"/>
  <c r="H1256" i="37"/>
  <c r="H1258" i="37"/>
  <c r="H1260" i="37"/>
  <c r="H1262" i="37"/>
  <c r="H1264" i="37"/>
  <c r="G1557" i="37"/>
  <c r="G1537" i="37"/>
  <c r="H1537" i="37"/>
  <c r="G1517" i="37"/>
  <c r="H1517" i="37"/>
  <c r="G1497" i="37"/>
  <c r="G1477" i="37"/>
  <c r="H1477" i="37"/>
  <c r="G1467" i="37"/>
  <c r="H1467" i="37"/>
  <c r="G1447" i="37"/>
  <c r="H1447" i="37"/>
  <c r="G1431" i="37"/>
  <c r="I1431" i="37" s="1"/>
  <c r="G1429" i="37"/>
  <c r="I1429" i="37" s="1"/>
  <c r="G1427" i="37"/>
  <c r="I1427" i="37" s="1"/>
  <c r="G1421" i="37"/>
  <c r="G1419" i="37"/>
  <c r="G1417" i="37"/>
  <c r="G141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17" i="37"/>
  <c r="G1102" i="37"/>
  <c r="G1100" i="37"/>
  <c r="G1098"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84" i="37"/>
  <c r="G1082" i="37"/>
  <c r="G1080" i="37"/>
  <c r="G1078" i="37"/>
  <c r="G1032" i="37"/>
  <c r="G1030" i="37"/>
  <c r="G1028" i="37"/>
  <c r="G1010" i="37"/>
  <c r="G1008" i="37"/>
  <c r="G989" i="37"/>
  <c r="G987" i="37"/>
  <c r="G985" i="37"/>
  <c r="G981" i="37"/>
  <c r="G641" i="37"/>
  <c r="G639" i="37"/>
  <c r="G629" i="37"/>
  <c r="G625" i="37"/>
  <c r="G619" i="37"/>
  <c r="G615" i="37"/>
  <c r="G613" i="37"/>
  <c r="G611" i="37"/>
  <c r="G609" i="37"/>
  <c r="G601" i="37"/>
  <c r="G599" i="37"/>
  <c r="G597" i="37"/>
  <c r="G588" i="37"/>
  <c r="G586" i="37"/>
  <c r="G567" i="37"/>
  <c r="G557" i="37"/>
  <c r="G555" i="37"/>
  <c r="G532" i="37"/>
  <c r="G530" i="37"/>
  <c r="G508" i="37"/>
  <c r="G496" i="37"/>
  <c r="G494" i="37"/>
  <c r="G484" i="37"/>
  <c r="G482" i="37"/>
  <c r="G470" i="37"/>
  <c r="G458" i="37"/>
  <c r="G452" i="37"/>
  <c r="G448" i="37"/>
  <c r="G432" i="37"/>
  <c r="G430" i="37"/>
  <c r="G428" i="37"/>
  <c r="G1072" i="37"/>
  <c r="G1068" i="37"/>
  <c r="G1064" i="37"/>
  <c r="G1060" i="37"/>
  <c r="G1055" i="37"/>
  <c r="G1053" i="37"/>
  <c r="G1051" i="37"/>
  <c r="G1047" i="37"/>
  <c r="G1045" i="37"/>
  <c r="G1043" i="37"/>
  <c r="G1022" i="37"/>
  <c r="G1020" i="37"/>
  <c r="G1018" i="37"/>
  <c r="G999" i="37"/>
  <c r="G997" i="37"/>
  <c r="G995" i="37"/>
  <c r="G993" i="37"/>
  <c r="G991" i="37"/>
  <c r="G583" i="37"/>
  <c r="G561" i="37"/>
  <c r="G545" i="37"/>
  <c r="G543" i="37"/>
  <c r="G525" i="37"/>
  <c r="G523" i="37"/>
  <c r="G515" i="37"/>
  <c r="G505" i="37"/>
  <c r="G503" i="37"/>
  <c r="G501" i="37"/>
  <c r="G499" i="37"/>
  <c r="G479" i="37"/>
  <c r="G477" i="37"/>
  <c r="G467" i="37"/>
  <c r="G465" i="37"/>
  <c r="G455" i="37"/>
  <c r="G444" i="37"/>
  <c r="G442" i="37"/>
  <c r="G440" i="37"/>
  <c r="G420" i="37"/>
  <c r="G393" i="37"/>
  <c r="G391" i="37"/>
  <c r="G387" i="37"/>
  <c r="G385" i="37"/>
  <c r="G381" i="37"/>
  <c r="G379" i="37"/>
  <c r="G377" i="37"/>
  <c r="G373" i="37"/>
  <c r="G371" i="37"/>
  <c r="G369" i="37"/>
  <c r="G367" i="37"/>
  <c r="G365" i="37"/>
  <c r="G363" i="37"/>
  <c r="G359" i="37"/>
  <c r="G357" i="37"/>
  <c r="G353" i="37"/>
  <c r="G351" i="37"/>
  <c r="G349" i="37"/>
  <c r="G347" i="37"/>
  <c r="G345" i="37"/>
  <c r="G341" i="37"/>
  <c r="G339" i="37"/>
  <c r="G335" i="37"/>
  <c r="G333" i="37"/>
  <c r="G327" i="37"/>
  <c r="G325" i="37"/>
  <c r="G317" i="37"/>
  <c r="G315" i="37"/>
  <c r="G295" i="37"/>
  <c r="G293" i="37"/>
  <c r="G278" i="37"/>
  <c r="G276" i="37"/>
  <c r="G274" i="37"/>
  <c r="G265" i="37"/>
  <c r="G253" i="37"/>
  <c r="G251" i="37"/>
  <c r="G249" i="37"/>
  <c r="G245" i="37"/>
  <c r="G243" i="37"/>
  <c r="G237" i="37"/>
  <c r="G231" i="37"/>
  <c r="G313" i="37"/>
  <c r="G311"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D1040" i="37"/>
  <c r="D1057" i="37"/>
  <c r="G1463" i="37"/>
  <c r="H1463" i="37"/>
  <c r="G507" i="37"/>
  <c r="H507" i="37"/>
  <c r="G392" i="37"/>
  <c r="H392" i="37"/>
  <c r="G344" i="37"/>
  <c r="H344" i="37"/>
  <c r="G248" i="37"/>
  <c r="H248" i="37"/>
  <c r="G235" i="37"/>
  <c r="H235" i="37"/>
  <c r="G546" i="37"/>
  <c r="H546" i="37"/>
  <c r="C1168" i="37"/>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292" i="37"/>
  <c r="H292" i="37"/>
  <c r="G125" i="37"/>
  <c r="H125" i="37"/>
  <c r="G107" i="37"/>
  <c r="H107" i="37"/>
  <c r="G67" i="37"/>
  <c r="H67" i="37"/>
  <c r="G55" i="37"/>
  <c r="G41" i="37"/>
  <c r="G25" i="37"/>
  <c r="H25"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53" i="37"/>
  <c r="H1153" i="37"/>
  <c r="G1201" i="37"/>
  <c r="H1201" i="37"/>
  <c r="E254" i="27"/>
  <c r="D1219" i="37" s="1"/>
  <c r="G1458" i="37"/>
  <c r="H1458" i="37"/>
  <c r="H1412" i="37"/>
  <c r="G1412" i="37"/>
  <c r="G1397" i="37"/>
  <c r="G1381" i="37"/>
  <c r="H1381" i="37"/>
  <c r="H1364" i="37"/>
  <c r="G1348" i="37"/>
  <c r="H1348" i="37"/>
  <c r="G1325" i="37"/>
  <c r="H1325" i="37"/>
  <c r="G1310" i="37"/>
  <c r="H1310" i="37"/>
  <c r="D54" i="30"/>
  <c r="C1510" i="37" s="1"/>
  <c r="G1526" i="37"/>
  <c r="H1526" i="37"/>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G1371" i="37"/>
  <c r="H1332" i="37"/>
  <c r="D47" i="30"/>
  <c r="G177" i="3"/>
  <c r="E177" i="3" s="1"/>
  <c r="B177" i="3" s="1"/>
  <c r="J48" i="42"/>
  <c r="F233" i="1"/>
  <c r="F245" i="1"/>
  <c r="J47" i="42"/>
  <c r="K54" i="42"/>
  <c r="F29" i="1"/>
  <c r="F315" i="1"/>
  <c r="F339" i="1"/>
  <c r="F355" i="1"/>
  <c r="F367" i="1"/>
  <c r="F391" i="1"/>
  <c r="F403" i="1"/>
  <c r="F419" i="1"/>
  <c r="G410" i="37"/>
  <c r="H410" i="37"/>
  <c r="F438" i="1"/>
  <c r="F458" i="1"/>
  <c r="F498" i="1"/>
  <c r="F538" i="1"/>
  <c r="F558" i="1"/>
  <c r="F574" i="1"/>
  <c r="F606" i="1"/>
  <c r="E647" i="1"/>
  <c r="D635" i="37" s="1"/>
  <c r="E347" i="1"/>
  <c r="D336" i="37" s="1"/>
  <c r="E116" i="1"/>
  <c r="D106" i="37" s="1"/>
  <c r="E85" i="1"/>
  <c r="D75" i="37" s="1"/>
  <c r="E13" i="1"/>
  <c r="E518" i="1"/>
  <c r="D506" i="37" s="1"/>
  <c r="E424" i="1"/>
  <c r="E204" i="1"/>
  <c r="D194" i="37" s="1"/>
  <c r="E171" i="1"/>
  <c r="D161" i="37" s="1"/>
  <c r="E583" i="1"/>
  <c r="D571" i="37" s="1"/>
  <c r="D646" i="1"/>
  <c r="G409" i="37"/>
  <c r="D314" i="1"/>
  <c r="D301" i="1" s="1"/>
  <c r="H318" i="37"/>
  <c r="H296" i="37"/>
  <c r="H138" i="37"/>
  <c r="H128"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D532" i="1"/>
  <c r="G534" i="37"/>
  <c r="H534" i="37"/>
  <c r="F14" i="27"/>
  <c r="E18" i="27"/>
  <c r="D983" i="37" s="1"/>
  <c r="F19" i="27"/>
  <c r="F25" i="27"/>
  <c r="F35" i="27"/>
  <c r="F41" i="27"/>
  <c r="F47" i="27"/>
  <c r="G1023" i="37"/>
  <c r="H1023"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G1462" i="37"/>
  <c r="H1462" i="37"/>
  <c r="G1456" i="37"/>
  <c r="H1456" i="37"/>
  <c r="G1452" i="37"/>
  <c r="H1452" i="37"/>
  <c r="G1551" i="37"/>
  <c r="G1536" i="37"/>
  <c r="G1511" i="37"/>
  <c r="G1488" i="37"/>
  <c r="G1484" i="37"/>
  <c r="G1471" i="37"/>
  <c r="G1460" i="37"/>
  <c r="H1460" i="37"/>
  <c r="G1454" i="37"/>
  <c r="H1454" i="37"/>
  <c r="G1450" i="37"/>
  <c r="H1450"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33" i="37"/>
  <c r="G64" i="37"/>
  <c r="G58" i="37"/>
  <c r="G50" i="37"/>
  <c r="G19" i="37"/>
  <c r="G194" i="37" l="1"/>
  <c r="G75" i="37"/>
  <c r="H336" i="37"/>
  <c r="F518" i="1"/>
  <c r="F399" i="1"/>
  <c r="F347" i="1"/>
  <c r="F13" i="1"/>
  <c r="C450" i="37"/>
  <c r="F302" i="1"/>
  <c r="F92" i="27"/>
  <c r="H1057" i="37"/>
  <c r="I1465" i="37"/>
  <c r="I1447" i="37"/>
  <c r="I1467" i="37"/>
  <c r="F199" i="3"/>
  <c r="B199" i="3" s="1"/>
  <c r="H124" i="37"/>
  <c r="E5" i="3"/>
  <c r="B5" i="3" s="1"/>
  <c r="H112" i="37"/>
  <c r="G323" i="37"/>
  <c r="I1445" i="37"/>
  <c r="G1486" i="37"/>
  <c r="G4" i="37"/>
  <c r="G84" i="37"/>
  <c r="G309" i="37"/>
  <c r="I1428" i="37"/>
  <c r="H388" i="37"/>
  <c r="E173" i="3"/>
  <c r="B173" i="3" s="1"/>
  <c r="G506" i="37"/>
  <c r="G124" i="37"/>
  <c r="G1317" i="37"/>
  <c r="G106" i="37"/>
  <c r="G1104" i="37"/>
  <c r="I1432" i="37"/>
  <c r="I1439" i="37"/>
  <c r="I1434" i="37"/>
  <c r="I1451" i="37"/>
  <c r="I1461" i="37"/>
  <c r="E139" i="3"/>
  <c r="B139" i="3" s="1"/>
  <c r="G510" i="37"/>
  <c r="I1440" i="37"/>
  <c r="G571" i="37"/>
  <c r="G388" i="37"/>
  <c r="G336" i="37"/>
  <c r="I1448" i="37"/>
  <c r="I1455" i="37"/>
  <c r="I1464" i="37"/>
  <c r="G1058" i="37"/>
  <c r="I1438" i="37"/>
  <c r="I1436" i="37"/>
  <c r="C213" i="37"/>
  <c r="H213" i="37" s="1"/>
  <c r="F223" i="1"/>
  <c r="F134" i="1"/>
  <c r="D1287" i="37"/>
  <c r="K47" i="42"/>
  <c r="G1469" i="37"/>
  <c r="F204" i="1"/>
  <c r="F160" i="1"/>
  <c r="E234" i="27"/>
  <c r="K46" i="42" s="1"/>
  <c r="G1057" i="37"/>
  <c r="F84" i="27"/>
  <c r="G1041" i="37"/>
  <c r="G1040" i="37"/>
  <c r="G1219" i="37"/>
  <c r="G282" i="3"/>
  <c r="C1116" i="37"/>
  <c r="F139" i="27"/>
  <c r="G281" i="3"/>
  <c r="F75" i="27"/>
  <c r="H1040" i="37"/>
  <c r="D13" i="27"/>
  <c r="J43" i="42" s="1"/>
  <c r="G983" i="37"/>
  <c r="F18" i="27"/>
  <c r="G635" i="37"/>
  <c r="F647" i="1"/>
  <c r="H24" i="3"/>
  <c r="G24" i="3"/>
  <c r="C150" i="37"/>
  <c r="G132" i="37"/>
  <c r="H106" i="37"/>
  <c r="F116" i="1"/>
  <c r="F85" i="1"/>
  <c r="E7" i="3"/>
  <c r="B7" i="3" s="1"/>
  <c r="I1450" i="37"/>
  <c r="I1454" i="37"/>
  <c r="I1460" i="37"/>
  <c r="E531" i="1"/>
  <c r="E163" i="3"/>
  <c r="B163" i="3" s="1"/>
  <c r="H1104" i="37"/>
  <c r="G1049" i="37"/>
  <c r="H635" i="37"/>
  <c r="C137" i="37"/>
  <c r="F147"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G413" i="37"/>
  <c r="H413" i="37"/>
  <c r="D291" i="37"/>
  <c r="E301" i="1"/>
  <c r="G131" i="37"/>
  <c r="H131" i="37"/>
  <c r="I1456" i="37"/>
  <c r="I1453" i="37"/>
  <c r="D1396" i="37"/>
  <c r="E148" i="36"/>
  <c r="F148" i="36" s="1"/>
  <c r="K50" i="42"/>
  <c r="C1441" i="37"/>
  <c r="J53" i="42"/>
  <c r="D12" i="33"/>
  <c r="C1200" i="37"/>
  <c r="F235" i="27"/>
  <c r="D234" i="27"/>
  <c r="D1168" i="37"/>
  <c r="G1168" i="37" s="1"/>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282" i="3"/>
  <c r="E13" i="27"/>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E74" i="27"/>
  <c r="G616" i="37"/>
  <c r="H616" i="37"/>
  <c r="D1199" i="37" l="1"/>
  <c r="G1287" i="37"/>
  <c r="H1287" i="37"/>
  <c r="G150" i="37"/>
  <c r="H1168" i="37"/>
  <c r="E282" i="3"/>
  <c r="B282" i="3" s="1"/>
  <c r="H1116" i="37"/>
  <c r="F13" i="27"/>
  <c r="H150" i="37"/>
  <c r="E24" i="3"/>
  <c r="B24" i="3" s="1"/>
  <c r="G295" i="3"/>
  <c r="E295" i="3" s="1"/>
  <c r="B295" i="3" s="1"/>
  <c r="G1116" i="37"/>
  <c r="G137" i="37"/>
  <c r="H13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H6" i="3" s="1"/>
  <c r="E6" i="3" s="1"/>
  <c r="K2" i="37"/>
  <c r="K29" i="37"/>
  <c r="L28" i="37"/>
  <c r="G8" i="3" s="1"/>
  <c r="E8" i="3" s="1"/>
  <c r="B8" i="3" s="1"/>
  <c r="H158" i="3"/>
  <c r="G158" i="3" s="1"/>
  <c r="E158" i="3" s="1"/>
  <c r="E4" i="1"/>
  <c r="L33" i="37" s="1"/>
  <c r="L29" i="37"/>
  <c r="K28" i="37"/>
  <c r="J6" i="42"/>
  <c r="G20" i="3" l="1"/>
  <c r="K15" i="3"/>
  <c r="M20" i="3"/>
  <c r="J21" i="3"/>
  <c r="I15" i="3"/>
  <c r="M259" i="3"/>
  <c r="G22" i="3"/>
  <c r="J9" i="3"/>
  <c r="K10" i="3"/>
  <c r="I11" i="3"/>
  <c r="J10" i="3"/>
  <c r="H19" i="3"/>
  <c r="L259" i="3"/>
  <c r="L20" i="3"/>
  <c r="J17" i="3"/>
  <c r="J13" i="3"/>
  <c r="K17" i="3"/>
  <c r="K12" i="3"/>
  <c r="I17" i="3"/>
  <c r="I13" i="3"/>
  <c r="I9" i="3"/>
  <c r="H22" i="3"/>
  <c r="H21" i="3"/>
  <c r="M19" i="3"/>
  <c r="K14" i="3"/>
  <c r="J12" i="3"/>
  <c r="I21" i="3"/>
  <c r="J16" i="3"/>
  <c r="L19" i="3"/>
  <c r="G19" i="3"/>
  <c r="J15" i="3"/>
  <c r="H20" i="3"/>
  <c r="J11" i="3"/>
  <c r="G21" i="3"/>
  <c r="K16" i="3"/>
  <c r="K13" i="3"/>
  <c r="K11" i="3"/>
  <c r="K9" i="3"/>
  <c r="I16" i="3"/>
  <c r="J14" i="3"/>
  <c r="I12" i="3"/>
  <c r="I10" i="3"/>
  <c r="B6" i="3"/>
  <c r="B158" i="3"/>
  <c r="E23" i="3"/>
  <c r="E25" i="42" s="1"/>
  <c r="E19" i="3" l="1"/>
  <c r="E13" i="3"/>
  <c r="B13" i="3" s="1"/>
  <c r="E17" i="3"/>
  <c r="B17" i="3" s="1"/>
  <c r="E20" i="3"/>
  <c r="E15" i="3"/>
  <c r="B15" i="3" s="1"/>
  <c r="F20" i="3"/>
  <c r="F259" i="3"/>
  <c r="B259" i="3" s="1"/>
  <c r="E10" i="3"/>
  <c r="B10" i="3" s="1"/>
  <c r="E9" i="3"/>
  <c r="B9" i="3" s="1"/>
  <c r="E22" i="3"/>
  <c r="B22" i="3" s="1"/>
  <c r="E16" i="3"/>
  <c r="B16" i="3" s="1"/>
  <c r="E11" i="3"/>
  <c r="B11" i="3" s="1"/>
  <c r="E14" i="3"/>
  <c r="B14" i="3" s="1"/>
  <c r="E12" i="3"/>
  <c r="B12" i="3" s="1"/>
  <c r="F19" i="3"/>
  <c r="E21" i="3"/>
  <c r="B21" i="3" s="1"/>
  <c r="F23" i="3" l="1"/>
  <c r="B20" i="3"/>
  <c r="F18" i="3"/>
  <c r="B19" i="3"/>
  <c r="E18" i="3"/>
  <c r="E4" i="3"/>
  <c r="F3" i="3" l="1"/>
  <c r="E3" i="3"/>
  <c r="K30" i="37" s="1"/>
  <c r="H35" i="42"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<sst xmlns="http://schemas.openxmlformats.org/spreadsheetml/2006/main" count="4758" uniqueCount="4302">
  <si>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</si>
  <si>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</si>
  <si>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</si>
  <si>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</si>
  <si>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</si>
  <si>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</si>
  <si>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</si>
  <si>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</si>
  <si>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</si>
  <si>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</si>
  <si>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</si>
  <si>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</si>
  <si>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</si>
  <si>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</si>
  <si>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</si>
  <si>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</si>
  <si>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</si>
  <si>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</si>
  <si>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</si>
  <si>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</si>
  <si>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</si>
  <si>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</si>
  <si>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</si>
  <si>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</si>
  <si>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</si>
  <si>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</si>
  <si>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</si>
  <si>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</si>
  <si>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</si>
  <si>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</si>
  <si>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</si>
  <si>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</si>
  <si>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</si>
  <si>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</si>
  <si>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</si>
  <si>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</si>
  <si>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</si>
  <si>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</si>
  <si>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</si>
  <si>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</si>
  <si>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</si>
  <si>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</si>
  <si>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</si>
  <si>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</si>
  <si>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</si>
  <si>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</si>
  <si>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</si>
  <si>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</si>
  <si>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</si>
  <si>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</si>
  <si>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</si>
  <si>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</si>
  <si>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</si>
  <si>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</si>
  <si>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</si>
  <si>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</si>
  <si>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</si>
  <si>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</si>
  <si>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</si>
  <si>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</si>
  <si>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</si>
  <si>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</si>
  <si>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</si>
  <si>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</si>
  <si>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</si>
  <si>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</si>
  <si>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</si>
  <si>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</si>
  <si>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</si>
  <si>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</si>
  <si>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</si>
  <si>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</si>
  <si>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</si>
  <si>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</si>
  <si>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</si>
  <si>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</si>
  <si>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</si>
  <si>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</si>
  <si>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</si>
  <si>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</si>
  <si>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</si>
  <si>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</si>
  <si>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</si>
  <si>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</si>
  <si>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</si>
  <si>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</si>
  <si>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</si>
  <si>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</si>
  <si>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</si>
  <si>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</si>
  <si>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</si>
  <si>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</si>
  <si>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</si>
  <si>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</si>
  <si>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</si>
  <si>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</si>
  <si>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</si>
  <si>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</si>
  <si>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</si>
  <si>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</si>
  <si>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</si>
  <si>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</si>
  <si>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</si>
  <si>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</si>
  <si>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</si>
  <si>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</si>
  <si>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</si>
  <si>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</si>
  <si>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</si>
  <si>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</si>
  <si>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</si>
  <si>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</si>
  <si>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</si>
  <si>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</si>
  <si>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</si>
  <si>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</si>
  <si>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</si>
  <si>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</si>
  <si>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</si>
  <si>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</si>
  <si>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</si>
  <si>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</si>
  <si>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</si>
  <si>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</si>
  <si>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</si>
  <si>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</si>
  <si>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</si>
  <si>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</si>
  <si>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</si>
  <si>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</si>
  <si>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</si>
  <si>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</si>
  <si>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</si>
  <si>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</si>
  <si>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</si>
  <si>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</si>
  <si>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</si>
  <si>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</si>
  <si>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</si>
  <si>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</si>
  <si>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</si>
  <si>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</si>
  <si>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</si>
  <si>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</si>
  <si>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</si>
  <si>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</si>
  <si>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</si>
  <si>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</si>
  <si>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</si>
  <si>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</si>
  <si>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</si>
  <si>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</si>
  <si>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</si>
  <si>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</si>
  <si>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</si>
  <si>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</si>
  <si>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</si>
  <si>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</si>
  <si>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</si>
  <si>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</si>
  <si>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</si>
  <si>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</si>
  <si>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</si>
  <si>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</si>
  <si>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</si>
  <si>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</si>
  <si>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</si>
  <si>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</si>
  <si>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</si>
  <si>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</si>
  <si>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</si>
  <si>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</si>
  <si>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</si>
  <si>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</si>
  <si>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</si>
  <si>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</si>
  <si>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</si>
  <si>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</si>
  <si>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</si>
  <si>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</si>
  <si>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</si>
  <si>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</si>
  <si>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</si>
  <si>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</si>
  <si>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</si>
  <si>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</si>
  <si>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</si>
  <si>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</si>
  <si>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</si>
  <si>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</si>
  <si>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</si>
  <si>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</si>
  <si>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</si>
  <si>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</si>
  <si>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</si>
  <si>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</si>
  <si>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</si>
  <si>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</si>
  <si>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</si>
  <si>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</si>
  <si>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</si>
  <si>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</si>
  <si>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</si>
  <si>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</si>
  <si>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</si>
  <si>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</si>
  <si>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</si>
  <si>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</si>
  <si>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</si>
  <si>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</si>
  <si>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</si>
  <si>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</si>
  <si>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</si>
  <si>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</si>
  <si>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</si>
  <si>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</si>
  <si>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</si>
  <si>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</si>
  <si>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</si>
  <si>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</si>
  <si>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</si>
  <si>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</si>
  <si>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</si>
  <si>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</si>
  <si>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</si>
  <si>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</si>
  <si>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</si>
  <si>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</si>
  <si>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</si>
  <si>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</si>
  <si>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</si>
  <si>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</si>
  <si>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</si>
  <si>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</si>
  <si>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</si>
  <si>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</si>
  <si>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</si>
  <si>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</si>
  <si>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</si>
  <si>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</si>
  <si>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</si>
  <si>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</si>
  <si>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</si>
  <si>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</si>
  <si>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</si>
  <si>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</si>
  <si>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</si>
  <si>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</si>
  <si>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</si>
  <si>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</si>
  <si>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</si>
  <si>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</si>
  <si>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</si>
  <si>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</si>
  <si>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</si>
  <si>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</si>
  <si>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</si>
  <si>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</si>
  <si>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</si>
  <si>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</si>
  <si>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</si>
  <si>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</si>
  <si>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</si>
  <si>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</si>
  <si>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</si>
  <si>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</si>
  <si>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</si>
  <si>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</si>
  <si>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</si>
  <si>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</si>
  <si>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</si>
  <si>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</si>
  <si>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</si>
  <si>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</si>
  <si>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</si>
  <si>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</si>
  <si>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</si>
  <si>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</si>
  <si>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</si>
  <si>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</si>
  <si>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</si>
  <si>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</si>
  <si>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</si>
  <si>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</si>
  <si>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</si>
  <si>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</si>
  <si>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</si>
  <si>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</si>
  <si>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</si>
  <si>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</si>
  <si>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</si>
  <si>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</si>
  <si>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</si>
  <si>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</si>
  <si>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</si>
  <si>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</si>
  <si>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</si>
  <si>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</si>
  <si>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</si>
  <si>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</si>
  <si>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</si>
  <si>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</si>
  <si>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</si>
  <si>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</si>
  <si>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</si>
  <si>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</si>
  <si>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</si>
  <si>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</si>
  <si>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</si>
  <si>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</si>
  <si>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</si>
  <si>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</si>
  <si>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</si>
  <si>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</si>
  <si>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</si>
  <si>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</si>
  <si>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</si>
  <si>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</si>
  <si>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</si>
  <si>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</si>
  <si>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</si>
  <si>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</si>
  <si>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</si>
  <si>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</si>
  <si>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</si>
  <si>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</si>
  <si>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</si>
  <si>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</si>
  <si>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</si>
  <si>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</si>
  <si>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</si>
  <si>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</si>
  <si>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</si>
  <si>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</si>
  <si>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</si>
  <si>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</si>
  <si>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</si>
  <si>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</si>
  <si>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</si>
  <si>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</si>
  <si>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</si>
  <si>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</si>
  <si>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</si>
  <si>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</si>
  <si>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</si>
  <si>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</si>
  <si>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</si>
  <si>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</si>
  <si>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</si>
  <si>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</si>
  <si>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</si>
  <si>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</si>
  <si>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</si>
  <si>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</si>
  <si>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</si>
  <si>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</si>
  <si>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</si>
  <si>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</si>
  <si>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</si>
  <si>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</si>
  <si>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</si>
  <si>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</si>
  <si>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</si>
  <si>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</si>
  <si>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</si>
  <si>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</si>
  <si>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</si>
  <si>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</si>
  <si>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</si>
  <si>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</si>
  <si>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</si>
  <si>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</si>
  <si>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</si>
  <si>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</si>
  <si>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</si>
  <si>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</si>
  <si>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</si>
  <si>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</si>
  <si>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</si>
  <si>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</si>
  <si>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</si>
  <si>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</si>
  <si>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</si>
  <si>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</si>
  <si>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</si>
  <si>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</si>
  <si>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</si>
  <si>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</si>
  <si>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</si>
  <si>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</si>
  <si>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</si>
  <si>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</si>
  <si>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</si>
  <si>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</si>
  <si>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</si>
  <si>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</si>
  <si>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</si>
  <si>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</si>
  <si>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</si>
  <si>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</si>
  <si>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</si>
  <si>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</si>
  <si>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</si>
  <si>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</si>
  <si>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</si>
  <si>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</si>
  <si>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</si>
  <si>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</si>
  <si>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</si>
  <si>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</si>
  <si>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</si>
  <si>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</si>
  <si>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</si>
  <si>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</si>
  <si>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</si>
  <si>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</si>
  <si>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</si>
  <si>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</si>
  <si>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</si>
  <si>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</si>
  <si>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</si>
  <si>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</si>
  <si>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</si>
  <si>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</si>
  <si>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</si>
  <si>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</si>
  <si>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</si>
  <si>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</si>
  <si>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</si>
  <si>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</si>
  <si>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</si>
  <si>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</si>
  <si>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</si>
  <si>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</si>
  <si>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</si>
  <si>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</si>
  <si>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</si>
  <si>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</si>
  <si>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</si>
  <si>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</si>
  <si>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</si>
  <si>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</si>
  <si>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</si>
  <si>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</si>
  <si>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</si>
  <si>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</si>
  <si>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</si>
  <si>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</si>
  <si>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</si>
  <si>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</si>
  <si>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</si>
  <si>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</si>
  <si>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</si>
  <si>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</si>
  <si>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</si>
  <si>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</si>
  <si>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</si>
  <si>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</si>
  <si>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</si>
  <si>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</si>
  <si>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</si>
  <si>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</si>
  <si>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</si>
  <si>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</si>
  <si>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</si>
  <si>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</si>
  <si>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</si>
  <si>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</si>
  <si>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</si>
  <si>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</si>
  <si>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</si>
  <si>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</si>
  <si>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</si>
  <si>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</si>
  <si>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</si>
  <si>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</si>
  <si>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</si>
  <si>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</si>
  <si>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</si>
  <si>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</si>
  <si>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</si>
  <si>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</si>
  <si>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</si>
  <si>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</si>
  <si>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</si>
  <si>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</si>
  <si>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</si>
  <si>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</si>
  <si>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</si>
  <si>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</si>
  <si>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</si>
  <si>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</si>
  <si>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</si>
  <si>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</si>
  <si>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</si>
  <si>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</si>
  <si>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</si>
  <si>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</si>
  <si>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</si>
  <si>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</si>
  <si>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</si>
  <si>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</si>
  <si>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</si>
  <si>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</si>
  <si>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</si>
  <si>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</si>
  <si>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</si>
  <si>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</si>
  <si>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</si>
  <si>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</si>
  <si>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</si>
  <si>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</si>
  <si>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</si>
  <si>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</si>
  <si>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</si>
  <si>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</si>
  <si>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</si>
  <si>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</si>
  <si>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</si>
  <si>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</si>
  <si>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</si>
  <si>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</si>
  <si>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</si>
  <si>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</si>
  <si>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</si>
  <si>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</si>
  <si>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</si>
  <si>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</si>
  <si>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</si>
  <si>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</si>
  <si>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</si>
  <si>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</si>
  <si>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</si>
  <si>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</si>
  <si>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</si>
  <si>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</si>
  <si>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</si>
  <si>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</si>
  <si>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</si>
  <si>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</si>
  <si>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</si>
  <si>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</si>
  <si>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</si>
  <si>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</si>
  <si>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</si>
  <si>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</si>
  <si>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</si>
  <si>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</si>
  <si>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</si>
  <si>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</si>
  <si>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</si>
  <si>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</si>
  <si>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</si>
  <si>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</si>
  <si>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</si>
  <si>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</si>
  <si>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</si>
  <si>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</si>
  <si>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</si>
  <si>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</si>
  <si>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</si>
  <si>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</si>
  <si>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</si>
  <si>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</si>
  <si>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</si>
  <si>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</si>
  <si>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</si>
  <si>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</si>
  <si>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</si>
  <si>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</si>
  <si>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</si>
  <si>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</si>
  <si>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</si>
  <si>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</si>
  <si>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</si>
  <si>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</si>
  <si>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</si>
  <si>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</si>
  <si>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</si>
  <si>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</si>
  <si>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</si>
  <si>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</si>
  <si>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</si>
  <si>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</si>
  <si>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</si>
  <si>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</si>
  <si>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</si>
  <si>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</si>
  <si>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</si>
  <si>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</si>
  <si>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</si>
  <si>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</si>
  <si>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</si>
  <si>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</si>
  <si>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</si>
  <si>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</si>
  <si>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</si>
  <si>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</si>
  <si>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</si>
  <si>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</si>
  <si>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</si>
  <si>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</si>
  <si>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</si>
  <si>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</si>
  <si>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</si>
  <si>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</si>
  <si>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</si>
  <si>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</si>
  <si>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</si>
  <si>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</si>
  <si>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</si>
  <si>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</si>
  <si>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</si>
  <si>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</si>
  <si>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</si>
  <si>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</si>
  <si>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</si>
  <si>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</si>
  <si>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</si>
  <si>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</si>
  <si>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</si>
  <si>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</si>
  <si>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</si>
  <si>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</si>
  <si>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</si>
  <si>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</si>
  <si>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</si>
  <si>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</si>
  <si>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</si>
  <si>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</si>
  <si>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</si>
  <si>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</si>
  <si>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</si>
  <si>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</si>
  <si>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</si>
  <si>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</si>
  <si>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</si>
  <si>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</si>
  <si>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</si>
  <si>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</si>
  <si>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</si>
  <si>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</si>
  <si>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</si>
  <si>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</si>
  <si>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</si>
  <si>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</si>
  <si>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</si>
  <si>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</si>
  <si>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</si>
  <si>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</si>
  <si>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</si>
  <si>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</si>
  <si>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</si>
  <si>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</si>
  <si>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</si>
  <si>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</si>
  <si>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</si>
  <si>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</si>
  <si>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</si>
  <si>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</si>
  <si>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</si>
  <si>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</si>
  <si>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</si>
  <si>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</si>
  <si>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</si>
  <si>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</si>
  <si>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</si>
  <si>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</si>
  <si>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</si>
  <si>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</si>
  <si>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</si>
  <si>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</si>
  <si>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</si>
  <si>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</si>
  <si>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</si>
  <si>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</si>
  <si>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</si>
  <si>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</si>
  <si>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</si>
  <si>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</si>
  <si>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</si>
  <si>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</si>
  <si>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</si>
  <si>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</si>
  <si>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</si>
  <si>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</si>
  <si>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</si>
  <si>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</si>
  <si>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</si>
  <si>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</si>
  <si>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</si>
  <si>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</si>
  <si>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</si>
  <si>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</si>
  <si>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</si>
  <si>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</si>
  <si>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</si>
  <si>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</si>
  <si>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</si>
  <si>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</si>
  <si>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</si>
  <si>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</si>
  <si>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</si>
  <si>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</si>
  <si>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</si>
  <si>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</si>
  <si>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</si>
  <si>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</si>
  <si>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</si>
  <si>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</si>
  <si>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</si>
  <si>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</si>
  <si>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</si>
  <si>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</si>
  <si>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</si>
  <si>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</si>
  <si>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</si>
  <si>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</si>
  <si>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</si>
  <si>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</si>
  <si>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</si>
  <si>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</si>
  <si>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</si>
  <si>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</si>
  <si>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</si>
  <si>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</si>
  <si>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</si>
  <si>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</si>
  <si>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</si>
  <si>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</si>
  <si>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</si>
  <si>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</si>
  <si>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</si>
  <si>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</si>
  <si>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</si>
  <si>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</si>
  <si>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</si>
  <si>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</si>
  <si>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</si>
  <si>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</si>
  <si>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</si>
  <si>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</si>
  <si>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</si>
  <si>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</si>
  <si>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</si>
  <si>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</si>
  <si>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</si>
  <si>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</si>
  <si>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</si>
  <si>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</si>
  <si>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</si>
  <si>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</si>
  <si>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</si>
  <si>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</si>
  <si>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</si>
  <si>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</si>
  <si>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</si>
  <si>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</si>
  <si>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</si>
  <si>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</si>
  <si>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</si>
  <si>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</si>
  <si>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</si>
  <si>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</si>
  <si>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</si>
  <si>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</si>
  <si>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</si>
  <si>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</si>
  <si>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</si>
  <si>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</si>
  <si>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</si>
  <si>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</si>
  <si>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</si>
  <si>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</si>
  <si>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</si>
  <si>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</si>
  <si>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</si>
  <si>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</si>
  <si>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</si>
  <si>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</si>
  <si>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</si>
  <si>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</si>
  <si>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</si>
  <si>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</si>
  <si>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</si>
  <si>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</si>
  <si>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</si>
  <si>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</si>
  <si>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</si>
  <si>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</si>
  <si>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</si>
  <si>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</si>
  <si>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</si>
  <si>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</si>
  <si>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</si>
  <si>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</si>
  <si>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</si>
  <si>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</si>
  <si>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</si>
  <si>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</si>
  <si>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</si>
  <si>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</si>
  <si>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</si>
  <si>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</si>
  <si>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</si>
  <si>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</si>
  <si>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</si>
  <si>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</si>
  <si>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</si>
  <si>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</si>
  <si>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</si>
  <si>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</si>
  <si>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</si>
  <si>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</si>
  <si>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</si>
  <si>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</si>
  <si>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</si>
  <si>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</si>
  <si>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</si>
  <si>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</si>
  <si>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</si>
  <si>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</si>
  <si>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</si>
  <si>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</si>
  <si>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</si>
  <si>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</si>
  <si>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</si>
  <si>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</si>
  <si>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</si>
  <si>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</si>
  <si>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</si>
  <si>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</si>
  <si>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</si>
  <si>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</si>
  <si>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</si>
  <si>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</si>
  <si>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</si>
  <si>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</si>
  <si>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</si>
  <si>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</si>
  <si>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</si>
  <si>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</si>
  <si>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</si>
  <si>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</si>
  <si>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</si>
  <si>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</si>
  <si>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</si>
  <si>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</si>
  <si>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</si>
  <si>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</si>
  <si>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</si>
  <si>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</si>
  <si>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</si>
  <si>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</si>
  <si>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</si>
  <si>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</si>
  <si>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</si>
  <si>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</si>
  <si>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</si>
  <si>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</si>
  <si>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</si>
  <si>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</si>
  <si>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</si>
  <si>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</si>
  <si>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</si>
  <si>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</si>
  <si>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</si>
  <si>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</si>
  <si>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</si>
  <si>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</si>
  <si>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</si>
  <si>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</si>
  <si>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</si>
  <si>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</si>
  <si>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</si>
  <si>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</si>
  <si>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</si>
  <si>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</si>
  <si>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</si>
  <si>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</si>
  <si>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</si>
  <si>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</si>
  <si>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</si>
  <si>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</si>
  <si>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</si>
  <si>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</si>
  <si>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</si>
  <si>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</si>
  <si>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</si>
  <si>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</si>
  <si>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</si>
  <si>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</si>
  <si>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</si>
  <si>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</si>
  <si>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</si>
  <si>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</si>
  <si>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</si>
  <si>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</si>
  <si>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</si>
  <si>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</si>
  <si>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</si>
  <si>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</si>
  <si>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</si>
  <si>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</si>
  <si>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</si>
  <si>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</si>
  <si>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</si>
  <si>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</si>
  <si>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</si>
  <si>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</si>
  <si>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</si>
  <si>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</si>
  <si>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</si>
  <si>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</si>
  <si>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</si>
  <si>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</si>
  <si>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</si>
  <si>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</si>
  <si>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</si>
  <si>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</si>
  <si>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</si>
  <si>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</si>
  <si>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</si>
  <si>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</si>
  <si>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</si>
  <si>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</si>
  <si>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</si>
  <si>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</si>
  <si>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</si>
  <si>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</si>
  <si>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</si>
  <si>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</si>
  <si>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</si>
  <si>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</si>
  <si>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</si>
  <si>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</si>
  <si>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</si>
  <si>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</si>
  <si>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</si>
  <si>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</si>
  <si>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</si>
  <si>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</si>
  <si>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</si>
  <si>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</si>
  <si>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</si>
  <si>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</si>
  <si>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</si>
  <si>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</si>
  <si>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</si>
  <si>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</si>
  <si>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</si>
  <si>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</si>
  <si>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</si>
  <si>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</si>
  <si>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</si>
  <si>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</si>
  <si>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</si>
  <si>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</si>
  <si>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</si>
  <si>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</si>
  <si>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</si>
  <si>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</si>
  <si>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</si>
  <si>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</si>
  <si>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</si>
  <si>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</si>
  <si>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</si>
  <si>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</si>
  <si>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</si>
  <si>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</si>
  <si>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</si>
  <si>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</si>
  <si>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</si>
  <si>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</si>
  <si>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</si>
  <si>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</si>
  <si>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</si>
  <si>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</si>
  <si>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</si>
  <si>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</si>
  <si>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</si>
  <si>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</si>
  <si>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</si>
  <si>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</si>
  <si>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</si>
  <si>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</si>
  <si>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</si>
  <si>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</si>
  <si>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</si>
  <si>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</si>
  <si>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</si>
  <si>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</si>
  <si>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</si>
  <si>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</si>
  <si>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</si>
  <si>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</si>
  <si>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</si>
  <si>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</si>
  <si>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</si>
  <si>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</si>
  <si>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</si>
  <si>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</si>
  <si>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</si>
  <si>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</si>
  <si>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</si>
  <si>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</si>
  <si>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</si>
  <si>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</si>
  <si>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</si>
  <si>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</si>
  <si>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</si>
  <si>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</si>
  <si>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</si>
  <si>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</si>
  <si>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</si>
  <si>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</si>
  <si>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</si>
  <si>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</si>
  <si>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</si>
  <si>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</si>
  <si>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</si>
  <si>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</si>
  <si>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</si>
  <si>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</si>
  <si>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</si>
  <si>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</si>
  <si>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</si>
  <si>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</si>
  <si>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</si>
  <si>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</si>
  <si>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</si>
  <si>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</si>
  <si>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</si>
  <si>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</si>
  <si>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</si>
  <si>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</si>
  <si>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</si>
  <si>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</si>
  <si>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</si>
  <si>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</si>
  <si>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</si>
  <si>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</si>
  <si>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</si>
  <si>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</si>
  <si>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</si>
  <si>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</si>
  <si>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</si>
  <si>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</si>
  <si>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</si>
  <si>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</si>
  <si>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</si>
  <si>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</si>
  <si>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</si>
  <si>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</si>
  <si>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</si>
  <si>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</si>
  <si>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</si>
  <si>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</si>
  <si>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</si>
  <si>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</si>
  <si>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</si>
  <si>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</si>
  <si>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</si>
  <si>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</si>
  <si>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</si>
  <si>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</si>
  <si>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</si>
  <si>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</si>
  <si>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</si>
  <si>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</si>
  <si>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</si>
  <si>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</si>
  <si>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</si>
  <si>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</si>
  <si>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</si>
  <si>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</si>
  <si>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</si>
  <si>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</si>
  <si>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</si>
  <si>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</si>
  <si>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</si>
  <si>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</si>
  <si>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</si>
  <si>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</si>
  <si>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</si>
  <si>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</si>
  <si>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</si>
  <si>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</si>
  <si>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</si>
  <si>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</si>
  <si>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</si>
  <si>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</si>
  <si>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</si>
  <si>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</si>
  <si>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</si>
  <si>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</si>
  <si>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</si>
  <si>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</si>
  <si>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</si>
  <si>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</si>
  <si>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</si>
  <si>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</si>
  <si>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</si>
  <si>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</si>
  <si>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</si>
  <si>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</si>
  <si>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</si>
  <si>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</si>
  <si>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</si>
  <si>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</si>
  <si>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</si>
  <si>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</si>
  <si>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</si>
  <si>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</si>
  <si>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</si>
  <si>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</si>
  <si>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</si>
  <si>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</si>
  <si>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</si>
  <si>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</si>
  <si>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</si>
  <si>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</si>
  <si>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</si>
  <si>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</si>
  <si>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</si>
  <si>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</si>
  <si>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</si>
  <si>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</si>
  <si>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</si>
  <si>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</si>
  <si>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</si>
  <si>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</si>
  <si>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</si>
  <si>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</si>
  <si>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</si>
  <si>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</si>
  <si>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</si>
  <si>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</si>
  <si>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</si>
  <si>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</si>
  <si>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</si>
  <si>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</si>
  <si>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</si>
  <si>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</si>
  <si>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</si>
  <si>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</si>
  <si>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</si>
  <si>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</si>
  <si>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</si>
  <si>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</si>
  <si>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</si>
  <si>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</si>
  <si>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</si>
  <si>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</si>
  <si>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</si>
  <si>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</si>
  <si>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</si>
  <si>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</si>
  <si>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</si>
  <si>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</si>
  <si>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</si>
  <si>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</si>
  <si>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</si>
  <si>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</si>
  <si>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</si>
  <si>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</si>
  <si>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</si>
  <si>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</si>
  <si>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</si>
  <si>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</si>
  <si>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</si>
  <si>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</si>
  <si>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</si>
  <si>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</si>
  <si>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</si>
  <si>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</si>
  <si>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</si>
  <si>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</si>
  <si>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</si>
  <si>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</si>
  <si>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</si>
  <si>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</si>
  <si>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</si>
  <si>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</si>
  <si>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</si>
  <si>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</si>
  <si>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</si>
  <si>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</si>
  <si>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</si>
  <si>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</si>
  <si>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</si>
  <si>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</si>
  <si>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</si>
  <si>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</si>
  <si>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</si>
  <si>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</si>
  <si>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</si>
  <si>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</si>
  <si>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</si>
  <si>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</si>
  <si>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</si>
  <si>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</si>
  <si>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</si>
  <si>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</si>
  <si>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</si>
  <si>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</si>
  <si>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</si>
  <si>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</si>
  <si>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</si>
  <si>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</si>
  <si>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</si>
  <si>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</si>
  <si>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</si>
  <si>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</si>
  <si>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</si>
  <si>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</si>
  <si>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</si>
  <si>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</si>
  <si>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</si>
  <si>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</si>
  <si>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</si>
  <si>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</si>
  <si>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</si>
  <si>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</si>
  <si>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</si>
  <si>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</si>
  <si>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</si>
  <si>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</si>
  <si>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</si>
  <si>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</si>
  <si>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</si>
  <si>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</si>
  <si>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</si>
  <si>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</si>
  <si>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</si>
  <si>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</si>
  <si>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</si>
  <si>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</si>
  <si>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</si>
  <si>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</si>
  <si>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</si>
  <si>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</si>
  <si>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</si>
  <si>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</si>
  <si>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</si>
  <si>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</si>
  <si>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</si>
  <si>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</si>
  <si>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</si>
  <si>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</si>
  <si>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</si>
  <si>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</si>
  <si>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</si>
  <si>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</si>
  <si>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</si>
  <si>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</si>
  <si>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</si>
  <si>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</si>
  <si>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</si>
  <si>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</si>
  <si>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</si>
  <si>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</si>
  <si>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</si>
  <si>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</si>
  <si>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</si>
  <si>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</si>
  <si>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</si>
  <si>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</si>
  <si>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</si>
  <si>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</si>
  <si>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</si>
  <si>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</si>
  <si>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</si>
  <si>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</si>
  <si>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</si>
  <si>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</si>
  <si>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</si>
  <si>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</si>
  <si>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</si>
  <si>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</si>
  <si>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</si>
  <si>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</si>
  <si>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</si>
  <si>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</si>
  <si>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</si>
  <si>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</si>
  <si>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</si>
  <si>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</si>
  <si>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</si>
  <si>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</si>
  <si>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</si>
  <si>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</si>
  <si>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</si>
  <si>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</si>
  <si>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</si>
  <si>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</si>
  <si>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</si>
  <si>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</si>
  <si>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</si>
  <si>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</si>
  <si>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</si>
  <si>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</si>
  <si>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</si>
  <si>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</si>
  <si>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</si>
  <si>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</si>
  <si>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</si>
  <si>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</si>
  <si>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</si>
  <si>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</si>
  <si>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</si>
  <si>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</si>
  <si>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</si>
  <si>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</si>
  <si>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</si>
  <si>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</si>
  <si>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</si>
  <si>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</si>
  <si>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</si>
  <si>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</si>
  <si>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</si>
  <si>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</si>
  <si>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</si>
  <si>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</si>
  <si>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</si>
  <si>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</si>
  <si>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</si>
  <si>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</si>
  <si>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</si>
  <si>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</si>
  <si>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</si>
  <si>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</si>
  <si>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</si>
  <si>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</si>
  <si>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</si>
  <si>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</si>
  <si>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</si>
  <si>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</si>
  <si>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</si>
  <si>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</si>
  <si>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</si>
  <si>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</si>
  <si>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</si>
  <si>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</si>
  <si>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</si>
  <si>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</si>
  <si>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</si>
  <si>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</si>
  <si>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</si>
  <si>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</si>
  <si>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</si>
  <si>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</si>
  <si>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</si>
  <si>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</si>
  <si>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</si>
  <si>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</si>
  <si>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</si>
  <si>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</si>
  <si>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</si>
  <si>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</si>
  <si>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</si>
  <si>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</si>
  <si>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</si>
  <si>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</si>
  <si>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</si>
  <si>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</si>
  <si>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</si>
  <si>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</si>
  <si>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</si>
  <si>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</si>
  <si>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</si>
  <si>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</si>
  <si>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</si>
  <si>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</si>
  <si>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</si>
  <si>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</si>
  <si>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</si>
  <si>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</si>
  <si>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</si>
  <si>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</si>
  <si>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</si>
  <si>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</si>
  <si>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</si>
  <si>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</si>
  <si>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</si>
  <si>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</si>
  <si>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</si>
  <si>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</si>
  <si>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</si>
  <si>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</si>
  <si>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</si>
  <si>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</si>
  <si>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</si>
  <si>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</si>
  <si>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</si>
  <si>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</si>
  <si>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</si>
  <si>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</si>
  <si>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</si>
  <si>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</si>
  <si>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</si>
  <si>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</si>
  <si>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</si>
  <si>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</si>
  <si>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</si>
  <si>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</si>
  <si>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</si>
  <si>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</si>
  <si>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</si>
  <si>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</si>
  <si>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</si>
  <si>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</si>
  <si>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</si>
  <si>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</si>
  <si>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</si>
  <si>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</si>
  <si>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</si>
  <si>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</si>
  <si>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</si>
  <si>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</si>
  <si>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</si>
  <si>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</si>
  <si>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</si>
  <si>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</si>
  <si>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</si>
  <si>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</si>
  <si>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</si>
  <si>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</si>
  <si>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</si>
  <si>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</si>
  <si>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</si>
  <si>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</si>
  <si>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</si>
  <si>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</si>
  <si>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</si>
  <si>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</si>
  <si>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</si>
  <si>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</si>
  <si>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</si>
  <si>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</si>
  <si>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</si>
  <si>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</si>
  <si>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</si>
  <si>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</si>
  <si>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</si>
  <si>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</si>
  <si>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</si>
  <si>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</si>
  <si>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</si>
  <si>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</si>
  <si>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</si>
  <si>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</si>
  <si>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</si>
  <si>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</si>
  <si>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</si>
  <si>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</si>
  <si>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</si>
  <si>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</si>
  <si>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</si>
  <si>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</si>
  <si>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</si>
  <si>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</si>
  <si>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</si>
  <si>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</si>
  <si>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</si>
  <si>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</si>
  <si>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</si>
  <si>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</si>
  <si>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</si>
  <si>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</si>
  <si>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</si>
  <si>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</si>
  <si>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</si>
  <si>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</si>
  <si>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</si>
  <si>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</si>
  <si>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</si>
  <si>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</si>
  <si>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</si>
  <si>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</si>
  <si>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</si>
  <si>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</si>
  <si>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</si>
  <si>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</si>
  <si>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</si>
  <si>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</si>
  <si>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</si>
  <si>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</si>
  <si>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</si>
  <si>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</si>
  <si>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</si>
  <si>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</si>
  <si>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</si>
  <si>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</si>
  <si>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</si>
  <si>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</si>
  <si>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</si>
  <si>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</si>
  <si>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</si>
  <si>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</si>
  <si>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</si>
  <si>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</si>
  <si>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</si>
  <si>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</si>
  <si>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</si>
  <si>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</si>
  <si>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</si>
  <si>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</si>
  <si>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</si>
  <si>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</si>
  <si>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</si>
  <si>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</si>
  <si>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</si>
  <si>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</si>
  <si>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</si>
  <si>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</si>
  <si>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</si>
  <si>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</si>
  <si>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</si>
  <si>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</si>
  <si>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</si>
  <si>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</si>
  <si>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</si>
  <si>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</si>
  <si>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</si>
  <si>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</si>
  <si>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</si>
  <si>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</si>
  <si>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</si>
  <si>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</si>
  <si>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</si>
  <si>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</si>
  <si>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</si>
  <si>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</si>
  <si>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</si>
  <si>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</si>
  <si>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</si>
  <si>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</si>
  <si>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</si>
  <si>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</si>
  <si>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</si>
  <si>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</si>
  <si>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</si>
  <si>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</si>
  <si>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</si>
  <si>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</si>
  <si>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</si>
  <si>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</si>
  <si>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</si>
  <si>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</si>
  <si>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</si>
  <si>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</si>
  <si>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</si>
  <si>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</si>
  <si>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</si>
  <si>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</si>
  <si>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</si>
  <si>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</si>
  <si>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</si>
  <si>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</si>
  <si>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</si>
  <si>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</si>
  <si>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</si>
  <si>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</si>
  <si>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</si>
  <si>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</si>
  <si>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</si>
  <si>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</si>
  <si>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</si>
  <si>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</si>
  <si>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</si>
  <si>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</si>
  <si>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</si>
  <si>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</si>
  <si>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</si>
  <si>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</si>
  <si>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</si>
  <si>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</si>
  <si>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</si>
  <si>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</si>
  <si>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</si>
  <si>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</si>
  <si>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</si>
  <si>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</si>
  <si>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</si>
  <si>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</si>
  <si>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</si>
  <si>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</si>
  <si>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</si>
  <si>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</si>
  <si>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</si>
  <si>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</si>
  <si>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</si>
  <si>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</si>
  <si>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</si>
  <si>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</si>
  <si>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</si>
  <si>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</si>
  <si>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</si>
  <si>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</si>
  <si>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</si>
  <si>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</si>
  <si>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</si>
  <si>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</si>
  <si>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</si>
  <si>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</si>
  <si>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</si>
  <si>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</si>
  <si>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</si>
  <si>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</si>
  <si>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</si>
  <si>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</si>
  <si>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</si>
  <si>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</si>
  <si>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</si>
  <si>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</si>
  <si>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</si>
  <si>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</si>
  <si>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</si>
  <si>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</si>
  <si>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</si>
  <si>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</si>
  <si>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</si>
  <si>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</si>
  <si>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</si>
  <si>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</si>
  <si>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</si>
  <si>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</si>
  <si>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</si>
  <si>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</si>
  <si>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</si>
  <si>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</si>
  <si>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</si>
  <si>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</si>
  <si>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</si>
  <si>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</si>
  <si>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</si>
  <si>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</si>
  <si>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</si>
  <si>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</si>
  <si>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</si>
  <si>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</si>
  <si>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</si>
  <si>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</si>
  <si>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</si>
  <si>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</si>
  <si>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</si>
  <si>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</si>
  <si>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</si>
  <si>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</si>
  <si>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</si>
  <si>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</si>
  <si>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</si>
  <si>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</si>
  <si>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</si>
  <si>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</si>
  <si>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</si>
  <si>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</si>
  <si>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</si>
  <si>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</si>
  <si>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</si>
  <si>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</si>
  <si>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</si>
  <si>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</si>
  <si>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</si>
  <si>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</si>
  <si>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</si>
  <si>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</si>
  <si>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</si>
  <si>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</si>
  <si>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</si>
  <si>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</si>
  <si>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</si>
  <si>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</si>
  <si>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</si>
  <si>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</si>
  <si>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</si>
  <si>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</si>
  <si>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</si>
  <si>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</si>
  <si>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</si>
  <si>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</si>
  <si>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</si>
  <si>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</si>
  <si>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</si>
  <si>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</si>
  <si>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</si>
  <si>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</si>
  <si>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</si>
  <si>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</si>
  <si>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</si>
  <si>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</si>
  <si>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</si>
  <si>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</si>
  <si>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</si>
  <si>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</si>
  <si>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</si>
  <si>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</si>
  <si>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</si>
  <si>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</si>
  <si>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</si>
  <si>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</si>
  <si>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</si>
  <si>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</si>
  <si>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</si>
  <si>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</si>
  <si>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</si>
  <si>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</si>
  <si>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</si>
  <si>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</si>
  <si>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</si>
  <si>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</si>
  <si>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</si>
  <si>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</si>
  <si>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</si>
  <si>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</si>
  <si>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</si>
  <si>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</si>
  <si>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</si>
  <si>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</si>
  <si>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</si>
  <si>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</si>
  <si>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</si>
  <si>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</si>
  <si>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</si>
  <si>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</si>
  <si>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</si>
  <si>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</si>
  <si>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</si>
  <si>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</si>
  <si>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</si>
  <si>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</si>
  <si>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</si>
  <si>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</si>
  <si>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</si>
  <si>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</si>
  <si>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</si>
  <si>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</si>
  <si>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</si>
  <si>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</si>
  <si>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</si>
  <si>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</si>
  <si>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</si>
  <si>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</si>
  <si>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</si>
  <si>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</si>
  <si>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</si>
  <si>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</si>
  <si>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</si>
  <si>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</si>
  <si>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</si>
  <si>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</si>
  <si>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</si>
  <si>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</si>
  <si>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</si>
  <si>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</si>
  <si>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</si>
  <si>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</si>
  <si>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</si>
  <si>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</si>
  <si>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</si>
  <si>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</si>
  <si>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</si>
  <si>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</si>
  <si>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</si>
  <si>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</si>
  <si>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</si>
  <si>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</si>
  <si>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</si>
  <si>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</si>
  <si>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</si>
  <si>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</si>
  <si>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</si>
  <si>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</si>
  <si>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</si>
  <si>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</si>
  <si>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</si>
  <si>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</si>
  <si>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</si>
  <si>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</si>
  <si>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</si>
  <si>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</si>
  <si>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</si>
  <si>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</si>
  <si>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</si>
  <si>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</si>
  <si>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</si>
  <si>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</si>
  <si>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</si>
  <si>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</si>
  <si>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</si>
  <si>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</si>
  <si>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</si>
  <si>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</si>
  <si>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</si>
  <si>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</si>
  <si>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</si>
  <si>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</si>
  <si>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</si>
  <si>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</si>
  <si>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</si>
  <si>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</si>
  <si>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</si>
  <si>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</si>
  <si>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</si>
  <si>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</si>
  <si>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</si>
  <si>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</si>
  <si>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</si>
  <si>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</si>
  <si>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</si>
  <si>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</si>
  <si>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</si>
  <si>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</si>
  <si>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</si>
  <si>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</si>
  <si>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</si>
  <si>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</si>
  <si>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</si>
  <si>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</si>
  <si>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</si>
  <si>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</si>
  <si>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</si>
  <si>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</si>
  <si>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</si>
  <si>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</si>
  <si>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</si>
  <si>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</si>
  <si>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</si>
  <si>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</si>
  <si>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</si>
  <si>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</si>
  <si>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</si>
  <si>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</si>
  <si>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</si>
  <si>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</si>
  <si>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</si>
  <si>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</si>
  <si>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</si>
  <si>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</si>
  <si>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</si>
  <si>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</si>
  <si>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</si>
  <si>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</si>
  <si>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</si>
  <si>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</si>
  <si>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</si>
  <si>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</si>
  <si>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</si>
  <si>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</si>
  <si>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</si>
  <si>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</si>
  <si>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</si>
  <si>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</si>
  <si>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</si>
  <si>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</si>
  <si>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</si>
  <si>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</si>
  <si>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</si>
  <si>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</si>
  <si>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</si>
  <si>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</si>
  <si>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</si>
  <si>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</si>
  <si>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</si>
  <si>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</si>
  <si>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</si>
  <si>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</si>
  <si>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</si>
  <si>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</si>
  <si>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</si>
  <si>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</si>
  <si>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</si>
  <si>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</si>
  <si>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</si>
  <si>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</si>
  <si>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</si>
  <si>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</si>
  <si>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</si>
  <si>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</si>
  <si>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</si>
  <si>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</si>
  <si>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</si>
  <si>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</si>
  <si>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</si>
  <si>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</si>
  <si>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</si>
  <si>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</si>
  <si>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</si>
  <si>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</si>
  <si>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</si>
  <si>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</si>
  <si>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</si>
  <si>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</si>
  <si>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</si>
  <si>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</si>
  <si>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</si>
  <si>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</si>
  <si>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</si>
  <si>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</si>
  <si>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</si>
  <si>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</si>
  <si>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</si>
  <si>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</si>
  <si>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</si>
  <si>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</si>
  <si>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</si>
  <si>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</si>
  <si>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</si>
  <si>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</si>
  <si>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</si>
  <si>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</si>
  <si>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</si>
  <si>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</si>
  <si>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</si>
  <si>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</si>
  <si>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</si>
  <si>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</si>
  <si>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</si>
  <si>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</si>
  <si>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</si>
  <si>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</si>
  <si>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</si>
  <si>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</si>
  <si>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</si>
  <si>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</si>
  <si>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</si>
  <si>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</si>
  <si>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</si>
  <si>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</si>
  <si>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</si>
  <si>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</si>
  <si>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</si>
  <si>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</si>
  <si>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</si>
  <si>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</si>
  <si>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</si>
  <si>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</si>
  <si>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</si>
  <si>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</si>
  <si>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</si>
  <si>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</si>
  <si>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</si>
  <si>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</si>
  <si>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</si>
  <si>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</si>
  <si>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</si>
  <si>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</si>
  <si>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</si>
  <si>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</si>
  <si>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</si>
  <si>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</si>
  <si>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</si>
  <si>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</si>
  <si>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</si>
  <si>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</si>
  <si>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</si>
  <si>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</si>
  <si>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</si>
  <si>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</si>
  <si>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</si>
  <si>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</si>
  <si>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</si>
  <si>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</si>
  <si>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</si>
  <si>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</si>
  <si>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</si>
  <si>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</si>
  <si>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</si>
  <si>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</si>
  <si>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</si>
  <si>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</si>
  <si>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</si>
  <si>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</si>
  <si>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</si>
  <si>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</si>
  <si>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</si>
  <si>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</si>
  <si>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</si>
  <si>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</si>
  <si>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</si>
  <si>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</si>
  <si>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</si>
  <si>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</si>
  <si>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</si>
  <si>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</si>
  <si>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</si>
  <si>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</si>
  <si>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</si>
  <si>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</si>
  <si>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</si>
  <si>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</si>
  <si>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</si>
  <si>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</si>
  <si>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</si>
  <si>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</si>
  <si>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</si>
  <si>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</si>
  <si>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</si>
  <si>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</si>
  <si>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</si>
  <si>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</si>
  <si>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</si>
  <si>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</si>
  <si>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</si>
  <si>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</si>
  <si>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</si>
  <si>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</si>
  <si>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</si>
  <si>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</si>
  <si>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</si>
  <si>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</si>
  <si>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</si>
  <si>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</si>
  <si>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</si>
  <si>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</si>
  <si>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</si>
  <si>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</si>
  <si>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</si>
  <si>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</si>
  <si>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</si>
  <si>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</si>
  <si>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</si>
  <si>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</si>
  <si>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</si>
  <si>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</si>
  <si>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</si>
  <si>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</si>
  <si>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</si>
  <si>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</si>
  <si>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</si>
  <si>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</si>
  <si>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</si>
  <si>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</si>
  <si>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</si>
  <si>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</si>
  <si>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</si>
  <si>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</si>
  <si>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</si>
  <si>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</si>
  <si>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</si>
  <si>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</si>
  <si>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</si>
  <si>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</si>
  <si>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</si>
  <si>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</si>
  <si>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</si>
  <si>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</si>
  <si>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</si>
  <si>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</si>
  <si>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</si>
  <si>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</si>
  <si>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</si>
  <si>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</si>
  <si>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</si>
  <si>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</si>
  <si>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</si>
  <si>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</si>
  <si>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</si>
  <si>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</si>
  <si>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</si>
  <si>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</si>
  <si>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</si>
  <si>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</si>
  <si>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</si>
  <si>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</si>
  <si>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</si>
  <si>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</si>
  <si>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</si>
  <si>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</si>
  <si>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</si>
  <si>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</si>
  <si>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</si>
  <si>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</si>
  <si>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</si>
  <si>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</si>
  <si>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</si>
  <si>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</si>
  <si>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</si>
  <si>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</si>
  <si>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</si>
  <si>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</si>
  <si>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</si>
  <si>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</si>
  <si>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</si>
  <si>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</si>
  <si>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</si>
  <si>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</si>
  <si>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</si>
  <si>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</si>
  <si>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</si>
  <si>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</si>
  <si>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</si>
  <si>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</si>
  <si>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</si>
  <si>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</si>
  <si>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</si>
  <si>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</si>
  <si>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</si>
  <si>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</si>
  <si>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</si>
  <si>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</si>
  <si>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</si>
  <si>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</si>
  <si>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</si>
  <si>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</si>
  <si>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</si>
  <si>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</si>
  <si>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</si>
  <si>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</si>
  <si>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</si>
  <si>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</si>
  <si>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</si>
  <si>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</si>
  <si>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</si>
  <si>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</si>
  <si>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</si>
  <si>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</si>
  <si>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</si>
  <si>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</si>
  <si>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</si>
  <si>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</si>
  <si>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</si>
  <si>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</si>
  <si>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</si>
  <si>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</si>
  <si>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</si>
  <si>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</si>
  <si>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</si>
  <si>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</si>
  <si>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</si>
  <si>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</si>
  <si>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</si>
  <si>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</si>
  <si>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</si>
  <si>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</si>
  <si>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</si>
  <si>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</si>
  <si>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</si>
  <si>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</si>
  <si>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</si>
  <si>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</si>
  <si>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</si>
  <si>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</si>
  <si>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</si>
  <si>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</si>
  <si>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</si>
  <si>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</si>
  <si>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</si>
  <si>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</si>
  <si>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</si>
  <si>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</si>
  <si>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</si>
  <si>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</si>
  <si>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</si>
  <si>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</si>
  <si>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</si>
  <si>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</si>
  <si>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</si>
  <si>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</si>
  <si>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</si>
  <si>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</si>
  <si>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</si>
  <si>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</si>
  <si>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</si>
  <si>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</si>
  <si>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</si>
  <si>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</si>
  <si>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</si>
  <si>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</si>
  <si>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</si>
  <si>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</si>
  <si>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</si>
  <si>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</si>
  <si>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</si>
  <si>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</si>
  <si>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</si>
  <si>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</si>
  <si>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</si>
  <si>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</si>
  <si>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</si>
  <si>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</si>
  <si>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</si>
  <si>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</si>
  <si>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</si>
  <si>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</si>
  <si>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</si>
  <si>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</si>
  <si>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</si>
  <si>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</si>
  <si>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</si>
  <si>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</si>
  <si>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</si>
  <si>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</si>
  <si>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</si>
  <si>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</si>
  <si>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</si>
  <si>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</si>
  <si>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</si>
  <si>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</si>
  <si>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</si>
  <si>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</si>
  <si>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</si>
  <si>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</si>
  <si>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</si>
  <si>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</si>
  <si>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</si>
  <si>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</si>
  <si>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</si>
  <si>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</si>
  <si>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</si>
  <si>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</si>
  <si>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</si>
  <si>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</si>
  <si>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</si>
  <si>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</si>
  <si>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</si>
  <si>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</si>
  <si>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</si>
  <si>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</si>
  <si>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</si>
  <si>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</si>
  <si>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</si>
  <si>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</si>
  <si>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</si>
  <si>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</si>
  <si>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</si>
  <si>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</si>
  <si>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</si>
  <si>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</si>
  <si>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</si>
  <si>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</si>
  <si>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</si>
  <si>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</si>
  <si>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</si>
  <si>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</si>
  <si>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</si>
  <si>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</si>
  <si>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</si>
  <si>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</si>
  <si>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</si>
  <si>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</si>
  <si>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</si>
  <si>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</si>
  <si>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</si>
  <si>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</si>
  <si>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</si>
  <si>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</si>
  <si>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</si>
  <si>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</si>
  <si>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</si>
  <si>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</si>
  <si>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</si>
  <si>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</si>
  <si>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</si>
  <si>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</si>
  <si>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</si>
  <si>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</si>
  <si>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</si>
  <si>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</si>
  <si>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</si>
  <si>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</si>
  <si>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</si>
  <si>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</si>
  <si>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</si>
  <si>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</si>
  <si>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</si>
  <si>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</si>
  <si>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</si>
  <si>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</si>
  <si>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</si>
  <si>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</si>
  <si>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</si>
  <si>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</si>
  <si>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</si>
  <si>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</si>
  <si>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</si>
  <si>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</si>
  <si>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</si>
  <si>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</si>
  <si>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</si>
  <si>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</si>
  <si>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</si>
  <si>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</si>
  <si>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</si>
  <si>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</si>
  <si>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</si>
  <si>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</si>
  <si>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</si>
  <si>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</si>
  <si>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</si>
  <si>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</si>
  <si>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</si>
  <si>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</si>
  <si>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</si>
  <si>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</si>
  <si>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</si>
  <si>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</si>
  <si>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</si>
  <si>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</si>
  <si>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</si>
  <si>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</si>
  <si>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</si>
  <si>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</si>
  <si>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</si>
  <si>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</si>
  <si>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</si>
  <si>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</si>
  <si>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</si>
  <si>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</si>
  <si>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</si>
  <si>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</si>
  <si>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</si>
  <si>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</si>
  <si>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</si>
  <si>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</si>
  <si>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</si>
  <si>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</si>
  <si>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</si>
  <si>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</si>
  <si>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</si>
  <si>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</si>
  <si>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</si>
  <si>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</si>
  <si>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</si>
  <si>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</si>
  <si>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</si>
  <si>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</si>
  <si>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</si>
  <si>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</si>
  <si>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</si>
  <si>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</si>
  <si>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</si>
  <si>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</si>
  <si>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</si>
  <si>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</si>
  <si>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</si>
  <si>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</si>
  <si>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</si>
  <si>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</si>
  <si>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</si>
  <si>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</si>
  <si>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</si>
  <si>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</si>
  <si>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</si>
  <si>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</si>
  <si>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</si>
  <si>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</si>
  <si>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</si>
  <si>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</si>
  <si>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</si>
  <si>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</si>
  <si>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</si>
  <si>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</si>
  <si>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</si>
  <si>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</si>
  <si>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</si>
  <si>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</si>
  <si>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</si>
  <si>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</si>
  <si>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</si>
  <si>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</si>
  <si>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</si>
  <si>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</si>
  <si>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</si>
  <si>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</si>
  <si>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</si>
  <si>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</si>
  <si>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</si>
  <si>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</si>
  <si>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</si>
  <si>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</si>
  <si>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</si>
  <si>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</si>
  <si>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</si>
  <si>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</si>
  <si>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</si>
  <si>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</si>
  <si>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</si>
  <si>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</si>
  <si>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</si>
  <si>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</si>
  <si>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</si>
  <si>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</si>
  <si>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</si>
  <si>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</si>
  <si>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</si>
  <si>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</si>
  <si>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</si>
  <si>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</si>
  <si>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</si>
  <si>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</si>
  <si>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</si>
  <si>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</si>
  <si>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</si>
  <si>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</si>
  <si>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</si>
  <si>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</si>
  <si>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</si>
  <si>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</si>
  <si>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</si>
  <si>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</si>
  <si>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</si>
  <si>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</si>
  <si>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</si>
  <si>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</si>
  <si>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</si>
  <si>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</si>
  <si>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</si>
  <si>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</si>
  <si>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</si>
  <si>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</si>
  <si>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</si>
  <si>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</si>
  <si>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</si>
  <si>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</si>
  <si>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</si>
  <si>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</si>
  <si>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</si>
  <si>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</si>
  <si>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</si>
  <si>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</si>
  <si>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</si>
  <si>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</si>
  <si>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</si>
  <si>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</si>
  <si>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</si>
  <si>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</si>
  <si>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</si>
  <si>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</si>
  <si>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</si>
  <si>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</si>
  <si>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</si>
  <si>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</si>
  <si>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</si>
  <si>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</si>
  <si>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</si>
  <si>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</si>
  <si>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</si>
  <si>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</si>
  <si>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</si>
  <si>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</si>
  <si>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</si>
  <si>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</si>
  <si>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</si>
  <si>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</si>
  <si>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</si>
  <si>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</si>
  <si>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</si>
  <si>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</si>
  <si>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</si>
  <si>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</si>
  <si>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</si>
  <si>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</si>
  <si>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</si>
  <si>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</si>
  <si>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</si>
  <si>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</si>
  <si>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</si>
  <si>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</si>
  <si>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</si>
  <si>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</si>
  <si>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</si>
  <si>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</si>
  <si>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</si>
  <si>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</si>
  <si>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</si>
  <si>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</si>
  <si>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</si>
  <si>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</si>
  <si>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</si>
  <si>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</si>
  <si>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</si>
  <si>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</si>
  <si>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</si>
  <si>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</si>
  <si>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</si>
  <si>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</si>
  <si>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</si>
  <si>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</si>
  <si>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</si>
  <si>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</si>
  <si>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</si>
  <si>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</si>
  <si>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</si>
  <si>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</si>
  <si>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</si>
  <si>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</si>
  <si>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</si>
  <si>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</si>
  <si>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</si>
  <si>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</si>
  <si>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</si>
  <si>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</si>
  <si>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</si>
  <si>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</si>
  <si>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</si>
  <si>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</si>
  <si>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</si>
  <si>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</si>
  <si>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</si>
  <si>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</si>
  <si>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</si>
  <si>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</si>
  <si>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</si>
  <si>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</si>
  <si>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</si>
  <si>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</si>
  <si>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</si>
  <si>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</si>
  <si>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</si>
  <si>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</si>
  <si>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</si>
  <si>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</si>
  <si>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</si>
  <si>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</si>
  <si>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</si>
  <si>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</si>
  <si>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</si>
  <si>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</si>
  <si>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</si>
  <si>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</si>
  <si>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</si>
  <si>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</si>
  <si>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</si>
  <si>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</si>
  <si>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</si>
  <si>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</si>
  <si>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</si>
  <si>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</si>
  <si>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</si>
  <si>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</si>
  <si>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</si>
  <si>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</si>
  <si>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</si>
  <si>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</si>
  <si>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</si>
  <si>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</si>
  <si>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</si>
  <si>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</si>
  <si>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</si>
  <si>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</si>
  <si>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</si>
  <si>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</si>
  <si>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</si>
  <si>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</si>
  <si>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</si>
  <si>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</si>
  <si>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</si>
  <si>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</si>
  <si>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</si>
  <si>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</si>
  <si>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</si>
  <si>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</si>
  <si>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</si>
  <si>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</si>
  <si>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</si>
  <si>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</si>
  <si>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</si>
  <si>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</si>
  <si>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</si>
  <si>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</si>
  <si>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</si>
  <si>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</si>
  <si>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</si>
  <si>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</si>
  <si>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</si>
  <si>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</si>
  <si>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</si>
  <si>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</si>
  <si>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</si>
  <si>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</si>
  <si>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</si>
  <si>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</si>
  <si>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</si>
  <si>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</si>
  <si>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</si>
  <si>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</si>
  <si>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</si>
  <si>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</si>
  <si>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</si>
  <si>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</si>
  <si>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</si>
  <si>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</si>
  <si>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</si>
  <si>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</si>
  <si>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</si>
  <si>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</si>
  <si>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</si>
  <si>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</si>
  <si>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</si>
  <si>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</si>
  <si>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</si>
  <si>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</si>
  <si>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</si>
  <si>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</si>
  <si>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</si>
  <si>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</si>
  <si>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</si>
  <si>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</si>
  <si>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</si>
  <si>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</si>
  <si>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</si>
  <si>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</si>
  <si>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</si>
  <si>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</si>
  <si>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</si>
  <si>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</si>
  <si>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</si>
  <si>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</si>
  <si>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</si>
  <si>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</si>
  <si>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</si>
  <si>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</si>
  <si>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</si>
  <si>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</si>
  <si>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</si>
  <si>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</si>
  <si>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</si>
  <si>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</si>
  <si>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</si>
  <si>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</si>
  <si>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</si>
  <si>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</si>
  <si>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</si>
  <si>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</si>
  <si>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</si>
  <si>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</si>
  <si>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</si>
  <si>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</si>
  <si>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</si>
  <si>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</si>
  <si>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</si>
  <si>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</si>
  <si>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</si>
  <si>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</si>
  <si>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</si>
  <si>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</si>
  <si>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</si>
  <si>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</si>
  <si>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</si>
  <si>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</si>
  <si>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</si>
  <si>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</si>
  <si>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</si>
  <si>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</si>
  <si>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</si>
  <si>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</si>
  <si>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</si>
  <si>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</si>
  <si>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</si>
  <si>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</si>
  <si>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</si>
  <si>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</si>
  <si>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</si>
  <si>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</si>
  <si>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</si>
  <si>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</si>
  <si>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</si>
  <si>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</si>
  <si>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</si>
  <si>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</si>
  <si>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</si>
  <si>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</si>
  <si>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</si>
  <si>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</si>
  <si>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</si>
  <si>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</si>
  <si>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</si>
  <si>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</si>
  <si>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</si>
  <si>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</si>
  <si>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</si>
  <si>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</si>
  <si>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</si>
  <si>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</si>
  <si>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</si>
  <si>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</si>
  <si>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</si>
  <si>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</si>
  <si>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</si>
  <si>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</si>
  <si>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</si>
  <si>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</si>
  <si>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</si>
  <si>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</si>
  <si>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</si>
  <si>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</si>
  <si>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</si>
  <si>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</si>
  <si>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</si>
  <si>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</si>
  <si>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</si>
  <si>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</si>
  <si>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</si>
  <si>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</si>
  <si>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</si>
  <si>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</si>
  <si>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</si>
  <si>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</si>
  <si>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</si>
  <si>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</si>
  <si>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</si>
  <si>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</si>
  <si>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</si>
  <si>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</si>
  <si>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</si>
  <si>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</si>
  <si>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</si>
  <si>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</si>
  <si>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</si>
  <si>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</si>
  <si>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</si>
  <si>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</si>
  <si>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</si>
  <si>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</si>
  <si>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</si>
  <si>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</si>
  <si>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</si>
  <si>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</si>
  <si>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</si>
  <si>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</si>
  <si>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</si>
  <si>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</si>
  <si>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</si>
  <si>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</si>
  <si>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</si>
  <si>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</si>
  <si>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</si>
  <si>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</si>
  <si>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</si>
  <si>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</si>
  <si>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</si>
  <si>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</si>
  <si>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</si>
  <si>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</si>
  <si>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</si>
  <si>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</si>
  <si>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</si>
  <si>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</si>
  <si>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</si>
  <si>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</si>
  <si>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</si>
  <si>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</si>
  <si>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</si>
  <si>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</si>
  <si>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</si>
  <si>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</si>
  <si>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</si>
  <si>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</si>
  <si>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</si>
  <si>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</si>
  <si>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</si>
  <si>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</si>
  <si>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</si>
  <si>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</si>
  <si>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</si>
  <si>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</si>
  <si>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</si>
  <si>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</si>
  <si>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</si>
  <si>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</si>
  <si>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</si>
  <si>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</si>
  <si>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</si>
  <si>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</si>
  <si>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</si>
  <si>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</si>
  <si>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</si>
  <si>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</si>
  <si>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</si>
  <si>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</si>
  <si>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</si>
  <si>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</si>
  <si>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</si>
  <si>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</si>
  <si>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</si>
  <si>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</si>
  <si>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</si>
  <si>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</si>
  <si>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</si>
  <si>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</si>
  <si>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</si>
  <si>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</si>
  <si>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</si>
  <si>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</si>
  <si>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</si>
  <si>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</si>
  <si>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</si>
  <si>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</si>
  <si>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</si>
  <si>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</si>
  <si>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</si>
  <si>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</si>
  <si>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</si>
  <si>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</si>
  <si>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</si>
  <si>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</si>
  <si>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</si>
  <si>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</si>
  <si>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</si>
  <si>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</si>
  <si>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</si>
  <si>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</si>
  <si>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</si>
  <si>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</si>
  <si>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</si>
  <si>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</si>
  <si>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</si>
  <si>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</si>
  <si>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</si>
  <si>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</si>
  <si>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</si>
  <si>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</si>
  <si>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</si>
  <si>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</si>
  <si>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</si>
  <si>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</si>
  <si>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</si>
  <si>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</si>
  <si>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</si>
  <si>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</si>
  <si>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</si>
  <si>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</si>
  <si>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</si>
  <si>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</si>
  <si>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</si>
  <si>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</si>
  <si>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</si>
  <si>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</si>
  <si>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</si>
  <si>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</si>
  <si>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</si>
  <si>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</si>
  <si>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</si>
  <si>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</si>
  <si>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</si>
  <si>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</si>
  <si>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</si>
  <si>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</si>
  <si>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</si>
  <si>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</si>
  <si>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</si>
  <si>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</si>
  <si>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</si>
  <si>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</si>
  <si>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</si>
  <si>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</si>
  <si>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</si>
  <si>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</si>
  <si>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</si>
  <si>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</si>
  <si>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</si>
  <si>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</si>
  <si>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</si>
  <si>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</si>
  <si>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</si>
  <si>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</si>
  <si>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</si>
  <si>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</si>
  <si>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</si>
  <si>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</si>
  <si>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</si>
  <si>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</si>
  <si>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</si>
  <si>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</si>
  <si>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</si>
  <si>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</si>
  <si>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</si>
  <si>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</si>
  <si>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</si>
  <si>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</si>
  <si>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</si>
  <si>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</si>
  <si>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</si>
  <si>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</si>
  <si>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</si>
  <si>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</si>
  <si>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</si>
  <si>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</si>
  <si>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</si>
  <si>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</si>
  <si>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</si>
  <si>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</si>
  <si>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</si>
  <si>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</si>
  <si>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</si>
  <si>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</si>
  <si>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</si>
  <si>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</si>
  <si>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</si>
  <si>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</si>
  <si>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</si>
  <si>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</si>
  <si>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</si>
  <si>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</si>
  <si>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</si>
  <si>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</si>
  <si>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</si>
  <si>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</si>
  <si>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</si>
  <si>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</si>
  <si>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</si>
  <si>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</si>
  <si>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</si>
  <si>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</si>
  <si>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</si>
  <si>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</si>
  <si>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</si>
  <si>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</si>
  <si>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</si>
  <si>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</si>
  <si>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</si>
  <si>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</si>
  <si>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</si>
  <si>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</si>
  <si>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</si>
  <si>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</si>
  <si>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</si>
  <si>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</si>
  <si>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</si>
  <si>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</si>
  <si>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</si>
  <si>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</si>
  <si>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</si>
  <si>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</si>
  <si>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</si>
  <si>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</si>
  <si>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</si>
  <si>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</si>
  <si>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</si>
  <si>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</si>
  <si>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</si>
  <si>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</si>
  <si>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</si>
  <si>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</si>
  <si>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</si>
  <si>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</si>
  <si>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</si>
  <si>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</si>
  <si>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</si>
  <si>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</si>
  <si>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</si>
  <si>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</si>
  <si>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</si>
  <si>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</si>
  <si>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</si>
  <si>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</si>
  <si>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</si>
  <si>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</si>
  <si>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</si>
  <si>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</si>
  <si>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</si>
  <si>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</si>
  <si>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</si>
  <si>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</si>
  <si>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</si>
  <si>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</si>
  <si>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</si>
  <si>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</si>
  <si>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</si>
  <si>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</si>
  <si>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</si>
  <si>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</si>
  <si>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</si>
  <si>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</si>
  <si>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</si>
  <si>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</si>
  <si>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</si>
  <si>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</si>
  <si>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</si>
  <si>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</si>
  <si>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</si>
  <si>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</si>
  <si>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</si>
  <si>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</si>
  <si>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</si>
  <si>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</si>
  <si>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</si>
  <si>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</si>
  <si>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</si>
  <si>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</si>
  <si>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</si>
  <si>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</si>
  <si>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</si>
  <si>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</si>
  <si>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</si>
  <si>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</si>
  <si>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</si>
  <si>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</si>
  <si>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</si>
  <si>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</si>
  <si>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</si>
  <si>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</si>
  <si>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</si>
  <si>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</si>
  <si>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</si>
  <si>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</si>
  <si>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</si>
  <si>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</si>
  <si>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</si>
  <si>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</si>
  <si>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</si>
  <si>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</si>
  <si>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</si>
  <si>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</si>
  <si>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</si>
  <si>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</si>
  <si>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</si>
  <si>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</si>
  <si>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</si>
  <si>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</si>
  <si>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</si>
  <si>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</si>
  <si>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</si>
  <si>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</si>
  <si>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</si>
  <si>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</si>
  <si>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</si>
  <si>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</si>
  <si>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</si>
  <si>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</si>
  <si>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</si>
  <si>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</si>
  <si>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</si>
  <si>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</si>
  <si>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</si>
  <si>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</si>
  <si>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</si>
  <si>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</si>
  <si>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</si>
  <si>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</si>
  <si>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</si>
  <si>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</si>
  <si>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</si>
  <si>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</si>
  <si>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</si>
  <si>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</si>
  <si>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</si>
  <si>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</si>
  <si>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</si>
  <si>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</si>
  <si>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</si>
  <si>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</si>
  <si>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</si>
  <si>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</si>
  <si>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</si>
  <si>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</si>
  <si>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</si>
  <si>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</si>
  <si>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</si>
  <si>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</si>
  <si>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</si>
  <si>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</si>
  <si>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</si>
  <si>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</si>
  <si>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</si>
  <si>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</si>
  <si>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</si>
  <si>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</si>
  <si>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</si>
  <si>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</si>
  <si>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</si>
  <si>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</si>
  <si>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</si>
  <si>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</si>
  <si>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</si>
  <si>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</si>
  <si>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</si>
  <si>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</si>
  <si>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</si>
  <si>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</si>
  <si>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</si>
  <si>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</si>
  <si>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</si>
  <si>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</si>
  <si>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</si>
  <si>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</si>
  <si>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</si>
  <si>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</si>
  <si>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</si>
  <si>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</si>
  <si>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</si>
  <si>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</si>
  <si>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</si>
  <si>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</si>
  <si>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</si>
  <si>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</si>
  <si>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</si>
  <si>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</si>
  <si>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</si>
  <si>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</si>
  <si>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</si>
  <si>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</si>
  <si>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</si>
  <si>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</si>
  <si>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</si>
  <si>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</si>
  <si>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</si>
  <si>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</si>
  <si>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</si>
  <si>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</si>
  <si>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</si>
  <si>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</si>
  <si>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</si>
  <si>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</si>
  <si>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</si>
  <si>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</si>
  <si>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</si>
  <si>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</si>
  <si>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</si>
  <si>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</si>
  <si>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</si>
  <si>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</si>
  <si>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</si>
  <si>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</si>
  <si>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</si>
  <si>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</si>
  <si>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</si>
  <si>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</si>
  <si>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</si>
  <si>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</si>
  <si>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</si>
  <si>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</si>
  <si>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</si>
  <si>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</si>
  <si>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</si>
  <si>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</si>
  <si>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</si>
  <si>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</si>
  <si>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</si>
  <si>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</si>
  <si>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</si>
  <si>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</si>
  <si>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</si>
  <si>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</si>
  <si>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</si>
  <si>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</si>
  <si>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</si>
  <si>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</si>
  <si>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</si>
  <si>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</si>
  <si>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</si>
  <si>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</si>
  <si>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</si>
  <si>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</si>
  <si>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</si>
  <si>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</si>
  <si>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</si>
  <si>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</si>
  <si>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</si>
  <si>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</si>
  <si>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</si>
  <si>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</si>
  <si>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</si>
  <si>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</si>
  <si>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</si>
  <si>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</si>
  <si>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</si>
  <si>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</si>
  <si>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</si>
  <si>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</si>
  <si>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</si>
  <si>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</si>
  <si>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</si>
  <si>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</si>
  <si>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</si>
  <si>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</si>
  <si>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</si>
  <si>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</si>
  <si>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</si>
  <si>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</si>
  <si>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</si>
  <si>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</si>
  <si>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</si>
  <si>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</si>
  <si>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</si>
  <si>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</si>
  <si>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</si>
  <si>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</si>
  <si>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</si>
  <si>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</si>
  <si>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</si>
  <si>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</si>
  <si>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</si>
  <si>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</si>
  <si>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</si>
  <si>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</si>
  <si>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</si>
  <si>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</si>
  <si>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</si>
  <si>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</si>
  <si>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</si>
  <si>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</si>
  <si>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</si>
  <si>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</si>
  <si>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</si>
  <si>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</si>
  <si>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</si>
  <si>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</si>
  <si>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</si>
  <si>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</si>
  <si>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</si>
  <si>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</si>
  <si>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</si>
  <si>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</si>
  <si>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</si>
  <si>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</si>
  <si>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</si>
  <si>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</si>
  <si>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</si>
  <si>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</si>
  <si>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</si>
  <si>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</si>
  <si>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</si>
  <si>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</si>
  <si>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</si>
  <si>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</si>
  <si>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</si>
  <si>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</si>
  <si>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</si>
  <si>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</si>
  <si>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</si>
  <si>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</si>
  <si>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</si>
  <si>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</si>
  <si>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</si>
  <si>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</si>
  <si>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</si>
  <si>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</si>
  <si>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</si>
  <si>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</si>
  <si>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</si>
  <si>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</si>
  <si>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</si>
  <si>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</si>
  <si>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</si>
  <si>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</si>
  <si>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</si>
  <si>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</si>
  <si>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</si>
  <si>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</si>
  <si>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</si>
  <si>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</si>
  <si>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</si>
  <si>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</si>
  <si>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</si>
  <si>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</si>
  <si>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</si>
  <si>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</si>
  <si>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</si>
  <si>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</si>
  <si>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</si>
  <si>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</si>
  <si>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</si>
  <si>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</si>
  <si>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</si>
  <si>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</si>
  <si>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</si>
  <si>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</si>
  <si>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</si>
  <si>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</si>
  <si>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</si>
  <si>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</si>
  <si>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</si>
  <si>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</si>
  <si>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</si>
  <si>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</si>
  <si>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</si>
  <si>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</si>
  <si>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</si>
  <si>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</si>
  <si>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</si>
  <si>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</si>
  <si>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</si>
  <si>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</si>
  <si>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</si>
  <si>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</si>
  <si>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</si>
  <si>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</si>
  <si>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</si>
  <si>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</si>
  <si>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</si>
  <si>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</si>
  <si>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</si>
  <si>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</si>
  <si>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</si>
  <si>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</si>
  <si>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</si>
  <si>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</si>
  <si>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</si>
  <si>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</si>
  <si>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</si>
  <si>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</si>
  <si>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</si>
  <si>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</si>
  <si>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</si>
  <si>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</si>
  <si>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</si>
  <si>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</si>
  <si>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</si>
  <si>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</si>
  <si>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</si>
  <si>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</si>
  <si>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</si>
  <si>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</si>
  <si>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</si>
  <si>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</si>
  <si>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</si>
  <si>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</si>
  <si>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</si>
  <si>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</si>
  <si>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</si>
  <si>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</si>
  <si>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</si>
  <si>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</si>
  <si>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</si>
  <si>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</si>
  <si>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</si>
  <si>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</si>
  <si>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</si>
  <si>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</si>
  <si>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</si>
  <si>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</si>
  <si>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</si>
  <si>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</si>
  <si>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</si>
  <si>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</si>
  <si>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</si>
  <si>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</si>
  <si>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</si>
  <si>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</si>
  <si>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</si>
  <si>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</si>
  <si>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</si>
  <si>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</si>
  <si>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</si>
  <si>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</si>
  <si>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</si>
  <si>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</si>
  <si>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</si>
  <si>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</si>
  <si>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</si>
  <si>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</si>
  <si>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</si>
  <si>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</si>
  <si>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</si>
  <si>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</si>
  <si>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</si>
  <si>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</si>
  <si>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</si>
  <si>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</si>
  <si>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</si>
  <si>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</si>
  <si>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</si>
  <si>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</si>
  <si>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</si>
  <si>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</si>
  <si>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</si>
  <si>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</si>
  <si>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</si>
  <si>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</si>
  <si>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</si>
  <si>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</si>
  <si>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</si>
  <si>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</si>
  <si>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</si>
  <si>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</si>
  <si>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</si>
  <si>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</si>
  <si>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</si>
  <si>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</si>
  <si>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</si>
  <si>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</si>
  <si>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</si>
  <si>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</si>
  <si>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</si>
  <si>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</si>
  <si>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</si>
  <si>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</si>
  <si>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</si>
  <si>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</si>
  <si>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</si>
  <si>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</si>
  <si>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</si>
  <si>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</si>
  <si>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</si>
  <si>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</si>
  <si>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</si>
  <si>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</si>
  <si>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</si>
  <si>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</si>
  <si>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</si>
  <si>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</si>
  <si>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</si>
  <si>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</si>
  <si>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</si>
  <si>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</si>
  <si>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</si>
  <si>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</si>
  <si>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</si>
  <si>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</si>
  <si>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</si>
  <si>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</si>
  <si>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</si>
  <si>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</si>
  <si>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</si>
  <si>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</si>
  <si>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</si>
  <si>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</si>
  <si>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</si>
  <si>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</si>
  <si>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</si>
  <si>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</si>
  <si>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</si>
  <si>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</si>
  <si>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</si>
  <si>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</si>
  <si>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</si>
  <si>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</si>
  <si>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</si>
  <si>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</si>
  <si>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</si>
  <si>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</si>
  <si>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</si>
  <si>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</si>
  <si>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</si>
  <si>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</si>
  <si>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</si>
  <si>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</si>
  <si>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</si>
  <si>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</si>
  <si>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</si>
  <si>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</si>
  <si>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</si>
  <si>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</si>
  <si>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</si>
  <si>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</si>
  <si>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</si>
  <si>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</si>
  <si>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</si>
  <si>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</si>
  <si>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</si>
  <si>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</si>
  <si>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</si>
  <si>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</si>
  <si>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</si>
  <si>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</si>
  <si>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</si>
  <si>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</si>
  <si>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</si>
  <si>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</si>
  <si>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</si>
  <si>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</si>
  <si>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</si>
  <si>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</si>
  <si>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</si>
  <si>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</si>
  <si>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</si>
  <si>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</si>
  <si>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</si>
  <si>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</si>
  <si>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</si>
  <si>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</si>
  <si>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</si>
  <si>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</si>
  <si>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</si>
  <si>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</si>
  <si>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</si>
  <si>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</si>
  <si>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</si>
  <si>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</si>
  <si>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</si>
  <si>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</si>
  <si>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</si>
  <si>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</si>
  <si>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</si>
  <si>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</si>
  <si>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</si>
  <si>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</si>
  <si>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</si>
  <si>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</si>
  <si>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</si>
  <si>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</si>
  <si>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</si>
  <si>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</si>
  <si>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</si>
  <si>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</si>
  <si>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</si>
  <si>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</si>
  <si>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</si>
  <si>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</si>
  <si>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</si>
  <si>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</si>
  <si>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</si>
  <si>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</si>
  <si>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</si>
  <si>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</si>
  <si>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</si>
  <si>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</si>
  <si>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</si>
  <si>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</si>
  <si>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</si>
  <si>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</si>
  <si>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</si>
  <si>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</si>
  <si>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</si>
  <si>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</si>
  <si>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</si>
  <si>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</si>
  <si>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</si>
  <si>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</si>
  <si>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</si>
  <si>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</si>
  <si>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</si>
  <si>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</si>
  <si>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</si>
  <si>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</si>
  <si>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</si>
  <si>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</si>
  <si>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</si>
  <si>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</si>
  <si>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</si>
  <si>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</si>
  <si>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</si>
  <si>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</si>
  <si>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</si>
  <si>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</si>
  <si>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</si>
  <si>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</si>
  <si>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</si>
  <si>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</si>
  <si>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</si>
  <si>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</si>
  <si>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</si>
  <si>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</si>
  <si>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</si>
  <si>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</si>
  <si>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</si>
  <si>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</si>
  <si>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</si>
  <si>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</si>
  <si>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</si>
  <si>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</si>
  <si>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</si>
  <si>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</si>
  <si>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</si>
  <si>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</si>
  <si>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</si>
  <si>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</si>
  <si>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</si>
  <si>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</si>
  <si>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</si>
  <si>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</si>
  <si>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</si>
  <si>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</si>
  <si>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</si>
  <si>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</si>
  <si>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</si>
  <si>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</si>
  <si>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</si>
  <si>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</si>
  <si>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</si>
  <si>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</si>
  <si>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</si>
  <si>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</si>
  <si>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</si>
  <si>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</si>
  <si>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</si>
  <si>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</si>
  <si>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</si>
  <si>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</si>
  <si>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</si>
  <si>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</si>
  <si>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</si>
  <si>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</si>
  <si>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</si>
  <si>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</si>
  <si>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</si>
  <si>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</si>
  <si>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</si>
  <si>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</si>
  <si>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</si>
  <si>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</si>
  <si>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</si>
  <si>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</si>
  <si>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</si>
  <si>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</si>
  <si>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</si>
  <si>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</si>
  <si>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</si>
  <si>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</si>
  <si>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</si>
  <si>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</si>
  <si>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</si>
  <si>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</si>
  <si>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</si>
  <si>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</si>
  <si>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</si>
  <si>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</si>
  <si>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</si>
  <si>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</si>
  <si>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</si>
  <si>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</si>
  <si>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</si>
  <si>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</si>
  <si>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</si>
  <si>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</si>
  <si>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</si>
  <si>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</si>
  <si>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</si>
  <si>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</si>
  <si>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</si>
  <si>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</si>
  <si>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</si>
  <si>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</si>
  <si>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</si>
  <si>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</si>
  <si>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</si>
  <si>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</si>
  <si>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</si>
  <si>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</si>
  <si>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</si>
  <si>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</si>
  <si>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</si>
  <si>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</si>
  <si>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</si>
  <si>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</si>
  <si>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</si>
  <si>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</si>
  <si>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</si>
  <si>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</si>
  <si>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</si>
  <si>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</si>
  <si>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</si>
  <si>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</si>
  <si>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</si>
  <si>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</si>
  <si>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</si>
  <si>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</si>
  <si>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</si>
  <si>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</si>
  <si>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</si>
  <si>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</si>
  <si>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</si>
  <si>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</si>
  <si>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</si>
  <si>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</si>
  <si>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</si>
  <si>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</si>
  <si>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</si>
  <si>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</si>
  <si>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</si>
  <si>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</si>
  <si>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</si>
  <si>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</si>
  <si>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</si>
  <si>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</si>
  <si>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</si>
  <si>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</si>
  <si>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</si>
  <si>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</si>
  <si>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</si>
  <si>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</si>
  <si>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</si>
  <si>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</si>
  <si>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</si>
  <si>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</si>
  <si>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</si>
  <si>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</si>
  <si>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</si>
  <si>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</si>
  <si>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</si>
  <si>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</si>
  <si>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</si>
  <si>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</si>
  <si>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</si>
  <si>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</si>
  <si>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</si>
  <si>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</si>
  <si>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</si>
  <si>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</si>
  <si>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</si>
  <si>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</si>
  <si>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</si>
  <si>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</si>
  <si>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</si>
  <si>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</si>
  <si>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</si>
  <si>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</si>
  <si>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</si>
  <si>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</si>
  <si>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</si>
  <si>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</si>
  <si>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</si>
  <si>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</si>
  <si>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</si>
  <si>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</si>
  <si>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</si>
  <si>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</si>
  <si>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</si>
  <si>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</si>
  <si>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</si>
  <si>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</si>
  <si>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</si>
  <si>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</si>
  <si>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</si>
  <si>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</si>
  <si>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</si>
  <si>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</si>
  <si>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</si>
  <si>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</si>
  <si>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</si>
  <si>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</si>
  <si>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</si>
  <si>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</si>
  <si>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</si>
  <si>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</si>
  <si>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</si>
  <si>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</si>
  <si>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</si>
  <si>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</si>
  <si>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</si>
  <si>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</si>
  <si>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</si>
  <si>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</si>
  <si>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</si>
  <si>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</si>
  <si>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</si>
  <si>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</si>
  <si>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</si>
  <si>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</si>
  <si>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</si>
  <si>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</si>
  <si>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</si>
  <si>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</si>
  <si>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</si>
  <si>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</si>
  <si>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</si>
  <si>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</si>
  <si>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</si>
  <si>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</si>
  <si>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</si>
  <si>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</si>
  <si>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</si>
  <si>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</si>
  <si>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</si>
  <si>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</si>
  <si>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</si>
  <si>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</si>
  <si>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</si>
  <si>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</si>
  <si>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</si>
  <si>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</si>
  <si>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</si>
  <si>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</si>
  <si>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</si>
  <si>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</si>
  <si>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</si>
  <si>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</si>
  <si>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</si>
  <si>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</si>
  <si>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</si>
  <si>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</si>
  <si>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</si>
  <si>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</si>
  <si>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</si>
  <si>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</si>
  <si>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</si>
  <si>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</si>
  <si>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</si>
  <si>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</si>
  <si>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</si>
  <si>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</si>
  <si>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</si>
  <si>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</si>
  <si>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</si>
  <si>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</si>
  <si>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</si>
  <si>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</si>
  <si>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</si>
  <si>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</si>
  <si>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</si>
  <si>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</si>
  <si>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</si>
  <si>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</si>
  <si>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</si>
  <si>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</si>
  <si>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</si>
  <si>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</si>
  <si>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</si>
  <si>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</si>
  <si>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</si>
  <si>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</si>
  <si>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</si>
  <si>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</si>
  <si>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</si>
  <si>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</si>
  <si>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</si>
  <si>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</si>
  <si>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</si>
  <si>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</si>
  <si>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</si>
  <si>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</si>
  <si>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</si>
  <si>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</si>
  <si>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</si>
  <si>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</si>
  <si>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</si>
  <si>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</si>
  <si>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</si>
  <si>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</si>
  <si>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</si>
  <si>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</si>
  <si>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</si>
  <si>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</si>
  <si>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</si>
  <si>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</si>
  <si>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</si>
  <si>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</si>
  <si>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</si>
  <si>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</si>
  <si>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</si>
  <si>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</si>
  <si>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</si>
  <si>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</si>
  <si>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</si>
  <si>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</si>
  <si>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</si>
  <si>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</si>
  <si>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</si>
  <si>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</si>
  <si>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</si>
  <si>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</si>
  <si>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</si>
  <si>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</si>
  <si>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</si>
  <si>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</si>
  <si>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</si>
  <si>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</si>
  <si>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</si>
  <si>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</si>
  <si>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</si>
  <si>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</si>
  <si>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</si>
  <si>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</si>
  <si>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</si>
  <si>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</si>
  <si>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</si>
  <si>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</si>
  <si>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</si>
  <si>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</si>
  <si>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</si>
  <si>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</si>
  <si>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</si>
  <si>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</si>
  <si>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</si>
  <si>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</si>
  <si>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</si>
  <si>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</si>
  <si>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</si>
  <si>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</si>
  <si>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</si>
  <si>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</si>
  <si>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</si>
  <si>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</si>
  <si>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</si>
  <si>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</si>
  <si>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</si>
  <si>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</si>
  <si>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</si>
  <si>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</si>
  <si>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</si>
  <si>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</si>
  <si>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</si>
  <si>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</si>
  <si>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</si>
  <si>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</si>
  <si>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</si>
  <si>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</si>
  <si>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</si>
  <si>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</si>
  <si>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</si>
  <si>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</si>
  <si>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</si>
  <si>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</si>
  <si>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</si>
  <si>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</si>
  <si>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</si>
  <si>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</si>
  <si>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</si>
  <si>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</si>
  <si>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</si>
  <si>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</si>
  <si>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</si>
  <si>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</si>
  <si>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</si>
  <si>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</si>
  <si>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</si>
  <si>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</si>
  <si>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</si>
  <si>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</si>
  <si>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</si>
  <si>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</si>
  <si>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</si>
  <si>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</si>
  <si>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</si>
  <si>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</si>
  <si>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</si>
  <si>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</si>
  <si>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</si>
  <si>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</si>
  <si>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</si>
  <si>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</si>
  <si>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</si>
  <si>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</si>
  <si>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</si>
  <si>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</si>
  <si>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</si>
  <si>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</si>
  <si>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</si>
  <si>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</si>
  <si>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</si>
  <si>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</si>
  <si>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</si>
  <si>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</si>
  <si>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</si>
  <si>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</si>
  <si>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</si>
  <si>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</si>
  <si>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</si>
  <si>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</si>
  <si>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</si>
  <si>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</si>
  <si>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</si>
  <si>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</si>
  <si>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</si>
  <si>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</si>
  <si>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</si>
  <si>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</si>
  <si>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</si>
  <si>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</si>
  <si>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</si>
  <si>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</si>
  <si>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</si>
  <si>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</si>
  <si>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</si>
  <si>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</si>
  <si>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</si>
  <si>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</si>
  <si>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</si>
  <si>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</si>
  <si>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</si>
  <si>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</si>
  <si>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</si>
  <si>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</si>
  <si>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</si>
  <si>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</si>
  <si>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</si>
  <si>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</si>
  <si>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</si>
  <si>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</si>
  <si>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</si>
  <si>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</si>
  <si>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</si>
  <si>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</si>
  <si>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</si>
  <si>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</si>
  <si>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</si>
  <si>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</si>
  <si>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</si>
  <si>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</si>
  <si>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</si>
  <si>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</si>
  <si>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</si>
  <si>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</si>
  <si>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</si>
  <si>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</si>
  <si>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</si>
  <si>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</si>
  <si>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</si>
  <si>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</si>
  <si>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</si>
  <si>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</si>
  <si>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</si>
  <si>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</si>
  <si>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</si>
  <si>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</si>
  <si>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</si>
  <si>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</si>
  <si>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</si>
  <si>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</si>
  <si>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</si>
  <si>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</si>
  <si>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</si>
  <si>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</si>
  <si>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</si>
  <si>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</si>
  <si>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</si>
  <si>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</si>
  <si>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</si>
  <si>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</si>
  <si>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</si>
  <si>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</si>
  <si>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</si>
  <si>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</si>
  <si>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</si>
  <si>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</si>
  <si>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</si>
  <si>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</si>
  <si>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</si>
  <si>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</si>
  <si>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</si>
  <si>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</si>
  <si>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</si>
  <si>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</si>
  <si>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</si>
  <si>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</si>
  <si>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</si>
  <si>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</si>
  <si>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</si>
  <si>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</si>
  <si>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</si>
  <si>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</si>
  <si>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</si>
  <si>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</si>
  <si>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</si>
  <si>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</si>
  <si>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</si>
  <si>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</si>
  <si>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</si>
  <si>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</si>
  <si>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</si>
  <si>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</si>
  <si>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</si>
  <si>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</si>
  <si>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</si>
  <si>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</si>
  <si>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</si>
  <si>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</si>
  <si>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</si>
  <si>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</si>
  <si>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</si>
  <si>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</si>
  <si>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</si>
  <si>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</si>
  <si>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</si>
  <si>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</si>
  <si>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</si>
  <si>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</si>
  <si>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</si>
  <si>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</si>
  <si>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</si>
  <si>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</si>
  <si>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</si>
  <si>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</si>
  <si>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</si>
  <si>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</si>
  <si>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</si>
  <si>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</si>
  <si>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</si>
  <si>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</si>
  <si>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</si>
  <si>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</si>
  <si>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</si>
  <si>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</si>
  <si>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</si>
  <si>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</si>
  <si>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</si>
  <si>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</si>
  <si>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</si>
  <si>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</si>
  <si>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</si>
  <si>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</si>
  <si>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</si>
  <si>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</si>
  <si>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</si>
  <si>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</si>
  <si>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</si>
  <si>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</si>
  <si>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</si>
  <si>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</si>
  <si>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</si>
  <si>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</si>
  <si>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</si>
  <si>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</si>
  <si>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</si>
  <si>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</si>
  <si>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</si>
  <si>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</si>
  <si>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</si>
  <si>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</si>
  <si>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</si>
  <si>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</si>
  <si>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</si>
  <si>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</si>
  <si>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</si>
  <si>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</si>
  <si>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</si>
  <si>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</si>
  <si>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</si>
  <si>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</si>
  <si>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</si>
  <si>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</si>
  <si>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</si>
  <si>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</si>
  <si>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</si>
  <si>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</si>
  <si>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</si>
  <si>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</si>
  <si>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</si>
  <si>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</si>
  <si>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</si>
  <si>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</si>
  <si>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</si>
  <si>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</si>
  <si>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</si>
  <si>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</si>
  <si>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</si>
  <si>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</si>
  <si>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</si>
  <si>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</si>
  <si>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</si>
  <si>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</si>
  <si>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</si>
  <si>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</si>
  <si>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</si>
  <si>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</si>
  <si>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</si>
  <si>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</si>
  <si>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</si>
  <si>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</si>
  <si>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</si>
  <si>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</si>
  <si>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</si>
  <si>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</si>
  <si>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</si>
  <si>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</si>
  <si>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</si>
  <si>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</si>
  <si>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</si>
  <si>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</si>
  <si>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</si>
  <si>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</si>
  <si>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</si>
  <si>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</si>
  <si>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</si>
  <si>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</si>
  <si>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</si>
  <si>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</si>
  <si>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</si>
  <si>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</si>
  <si>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</si>
  <si>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</si>
  <si>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</si>
  <si>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</si>
  <si>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</si>
  <si>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</si>
  <si>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</si>
  <si>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</si>
  <si>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</si>
  <si>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</si>
  <si>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</si>
  <si>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</si>
  <si>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</si>
  <si>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</si>
  <si>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</si>
  <si>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</si>
  <si>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</si>
  <si>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</si>
  <si>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</si>
  <si>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</si>
  <si>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</si>
  <si>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</si>
  <si>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</si>
  <si>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</si>
  <si>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</si>
  <si>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</si>
  <si>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</si>
  <si>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</si>
  <si>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</si>
  <si>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</si>
  <si>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</si>
  <si>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</si>
  <si>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</si>
  <si>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</si>
  <si>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</si>
  <si>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</si>
  <si>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</si>
  <si>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</si>
  <si>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</si>
  <si>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</si>
  <si>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</si>
  <si>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</si>
  <si>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</si>
  <si>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</si>
  <si>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</si>
  <si>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</si>
  <si>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</si>
  <si>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</si>
  <si>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</si>
  <si>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</si>
  <si>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</si>
  <si>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</si>
  <si>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</si>
  <si>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</si>
  <si>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</si>
  <si>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</si>
  <si>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</si>
  <si>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</si>
  <si>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</si>
  <si>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</si>
  <si>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</si>
  <si>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</si>
  <si>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</si>
  <si>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</si>
  <si>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</si>
  <si>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</si>
  <si>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</si>
  <si>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</si>
  <si>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</si>
  <si>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</si>
  <si>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</si>
  <si>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</si>
  <si>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</si>
  <si>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</si>
  <si>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</si>
  <si>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</si>
  <si>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</si>
  <si>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</si>
  <si>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</si>
  <si>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</si>
  <si>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</si>
  <si>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</si>
  <si>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</si>
  <si>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</si>
  <si>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</si>
  <si>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</si>
  <si>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</si>
  <si>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</si>
  <si>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</si>
  <si>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</si>
  <si>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</si>
  <si>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</si>
  <si>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</si>
  <si>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</si>
  <si>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</si>
  <si>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</si>
  <si>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</si>
  <si>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</si>
  <si>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</si>
  <si>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</si>
  <si>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</si>
  <si>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</si>
  <si>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</si>
  <si>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</si>
  <si>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</si>
  <si>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</si>
  <si>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</si>
  <si>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</si>
  <si>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</si>
  <si>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</si>
  <si>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</si>
  <si>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</si>
  <si>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</si>
  <si>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</si>
  <si>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</si>
  <si>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</si>
  <si>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</si>
  <si>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</si>
  <si>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</si>
  <si>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</si>
  <si>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</si>
  <si>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</si>
  <si>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</si>
  <si>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</si>
  <si>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</si>
  <si>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</si>
  <si>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</si>
  <si>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</si>
  <si>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</si>
  <si>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</si>
  <si>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</si>
  <si>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</si>
  <si>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</si>
  <si>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</si>
  <si>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</si>
  <si>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</si>
  <si>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</si>
  <si>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</si>
  <si>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</si>
  <si>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</si>
  <si>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</si>
  <si>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OŠ VLADIMIR NAZOR</t>
  </si>
  <si>
    <t>KALNIČKA 17</t>
  </si>
  <si>
    <t>ZVONKO GRBAVAC, univ.spec.oec.</t>
  </si>
  <si>
    <t>031383456</t>
  </si>
  <si>
    <t>031383455</t>
  </si>
  <si>
    <t>zvonko.gbavac@skole.hr</t>
  </si>
  <si>
    <t>skola@os-vnazor-cepin.skole.hr</t>
  </si>
  <si>
    <t>Ravnatelj: Ilija Pavić, prof.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</si>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</sst>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9245423</v>
      </c>
      <c r="D2" s="63">
        <f>PRRAS!E12</f>
        <v>9494724</v>
      </c>
      <c r="E2" s="63"/>
      <c r="F2" s="63"/>
      <c r="G2" s="64">
        <f t="shared" ref="G2:G65" si="0">(B2/1000)*(C2*1+D2*2)</f>
        <v>28234.870999999999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09579</v>
      </c>
      <c r="L10" s="50">
        <f>INT(VALUE(RefStr!B6))</f>
        <v>9579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03013723</v>
      </c>
      <c r="L11" s="50">
        <f>INT(VALUE(RefStr!B8))</f>
        <v>3013723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OŠ VLADIMIR NAZOR</v>
      </c>
      <c r="L12" s="50">
        <f>LEN(Skriveni!K12)</f>
        <v>17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31431</v>
      </c>
      <c r="L13" s="50">
        <f>INT(VALUE(RefStr!B12))</f>
        <v>31431</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ČEPIN</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KALNIČKA 17</v>
      </c>
      <c r="L15" s="50">
        <f>LEN(Skriveni!K15)</f>
        <v>11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065</v>
      </c>
      <c r="L19" s="50">
        <f>INT(VALUE(RefStr!B22))</f>
        <v>65</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14</v>
      </c>
      <c r="L20" s="50">
        <f>IF(ISERROR(RefStr!H2),0,INT(VALUE(RefStr!H2)))</f>
        <v>14</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19124230169</v>
      </c>
      <c r="L21" s="50">
        <f>INT(VALUE(RefStr!K14))</f>
        <v>19124230169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ZVONKO GRBAVAC, univ.spec.oec.</v>
      </c>
      <c r="L22" s="50">
        <f>LEN(RefStr!H25)</f>
        <v>30</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031383456</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031383455</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zvonko.gbavac@skole.hr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skola@os-vnazor-cepin.skole.hr</v>
      </c>
      <c r="L26" s="50">
        <f>LEN(RefStr!H31)</f>
        <v>30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Ravnatelj: Ilija Pavić, prof.</v>
      </c>
      <c r="L27" s="50">
        <f>LEN(RefStr!H33)</f>
        <v>29</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185.989.875,98</v>
      </c>
      <c r="L28" s="50">
        <f>SUM(G2:G1561)</f>
        <v>185989875.97500005</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142124174.741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29846388.348000005</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13152120.936000001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867191.95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7842384</v>
      </c>
      <c r="D46" s="58">
        <f>PRRAS!E56</f>
        <v>8001695</v>
      </c>
      <c r="E46" s="58">
        <v>0</v>
      </c>
      <c r="F46" s="58">
        <v>0</v>
      </c>
      <c r="G46" s="59">
        <f t="shared" si="0"/>
        <v>1073059.83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53220</v>
      </c>
      <c r="E55" s="58">
        <v>0</v>
      </c>
      <c r="F55" s="58">
        <v>0</v>
      </c>
      <c r="G55" s="59">
        <f t="shared" si="0"/>
        <v>5747.76</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53220</v>
      </c>
      <c r="E57" s="58">
        <v>0</v>
      </c>
      <c r="F57" s="58">
        <v>0</v>
      </c>
      <c r="G57" s="59">
        <f t="shared" si="0"/>
        <v>5960.64</v>
      </c>
      <c r="H57" s="59">
        <f t="shared" si="1"/>
        <v>0</v>
      </c>
      <c r="I57" s="60">
        <v>0</v>
      </c>
    </row>
    <row r="58" spans="1:9" x14ac:dyDescent="0.2">
      <c r="A58" s="57">
        <v>151</v>
      </c>
      <c r="B58" s="58">
        <f>PRRAS!C68</f>
        <v>57</v>
      </c>
      <c r="C58" s="58">
        <f>PRRAS!D68</f>
        <v>42995</v>
      </c>
      <c r="D58" s="58">
        <f>PRRAS!E68</f>
        <v>24016</v>
      </c>
      <c r="E58" s="58">
        <v>0</v>
      </c>
      <c r="F58" s="58">
        <v>0</v>
      </c>
      <c r="G58" s="59">
        <f t="shared" si="0"/>
        <v>5188.5389999999998</v>
      </c>
      <c r="H58" s="59">
        <f t="shared" si="1"/>
        <v>0</v>
      </c>
      <c r="I58" s="60">
        <v>0</v>
      </c>
    </row>
    <row r="59" spans="1:9" x14ac:dyDescent="0.2">
      <c r="A59" s="57">
        <v>151</v>
      </c>
      <c r="B59" s="58">
        <f>PRRAS!C69</f>
        <v>58</v>
      </c>
      <c r="C59" s="58">
        <f>PRRAS!D69</f>
        <v>42995</v>
      </c>
      <c r="D59" s="58">
        <f>PRRAS!E69</f>
        <v>24016</v>
      </c>
      <c r="E59" s="58">
        <v>0</v>
      </c>
      <c r="F59" s="58">
        <v>0</v>
      </c>
      <c r="G59" s="59">
        <f t="shared" si="0"/>
        <v>5279.5660000000007</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7799389</v>
      </c>
      <c r="D64" s="58">
        <f>PRRAS!E74</f>
        <v>7912083</v>
      </c>
      <c r="E64" s="58">
        <v>0</v>
      </c>
      <c r="F64" s="58">
        <v>0</v>
      </c>
      <c r="G64" s="59">
        <f t="shared" si="0"/>
        <v>1488283.9650000001</v>
      </c>
      <c r="H64" s="59">
        <f t="shared" si="1"/>
        <v>0</v>
      </c>
      <c r="I64" s="60">
        <v>0</v>
      </c>
    </row>
    <row r="65" spans="1:9" x14ac:dyDescent="0.2">
      <c r="A65" s="57">
        <v>151</v>
      </c>
      <c r="B65" s="58">
        <f>PRRAS!C75</f>
        <v>64</v>
      </c>
      <c r="C65" s="58">
        <f>PRRAS!D75</f>
        <v>7799389</v>
      </c>
      <c r="D65" s="58">
        <f>PRRAS!E75</f>
        <v>7908083</v>
      </c>
      <c r="E65" s="58">
        <v>0</v>
      </c>
      <c r="F65" s="58">
        <v>0</v>
      </c>
      <c r="G65" s="59">
        <f t="shared" si="0"/>
        <v>1511395.52</v>
      </c>
      <c r="H65" s="59">
        <f t="shared" si="1"/>
        <v>0</v>
      </c>
      <c r="I65" s="60">
        <v>0</v>
      </c>
    </row>
    <row r="66" spans="1:9" x14ac:dyDescent="0.2">
      <c r="A66" s="57">
        <v>151</v>
      </c>
      <c r="B66" s="58">
        <f>PRRAS!C76</f>
        <v>65</v>
      </c>
      <c r="C66" s="58">
        <f>PRRAS!D76</f>
        <v>0</v>
      </c>
      <c r="D66" s="58">
        <f>PRRAS!E76</f>
        <v>4000</v>
      </c>
      <c r="E66" s="58">
        <v>0</v>
      </c>
      <c r="F66" s="58">
        <v>0</v>
      </c>
      <c r="G66" s="59">
        <f t="shared" ref="G66:G129" si="2">(B66/1000)*(C66*1+D66*2)</f>
        <v>520</v>
      </c>
      <c r="H66" s="59">
        <f t="shared" ref="H66:H129" si="3">ABS(C66-ROUND(C66,0))+ABS(D66-ROUND(D66,0))</f>
        <v>0</v>
      </c>
      <c r="I66" s="60">
        <v>0</v>
      </c>
    </row>
    <row r="67" spans="1:9" x14ac:dyDescent="0.2">
      <c r="A67" s="57">
        <v>151</v>
      </c>
      <c r="B67" s="58">
        <f>PRRAS!C77</f>
        <v>66</v>
      </c>
      <c r="C67" s="58">
        <f>PRRAS!D77</f>
        <v>0</v>
      </c>
      <c r="D67" s="58">
        <f>PRRAS!E77</f>
        <v>12376</v>
      </c>
      <c r="E67" s="58">
        <v>0</v>
      </c>
      <c r="F67" s="58">
        <v>0</v>
      </c>
      <c r="G67" s="59">
        <f t="shared" si="2"/>
        <v>1633.6320000000001</v>
      </c>
      <c r="H67" s="59">
        <f t="shared" si="3"/>
        <v>0</v>
      </c>
      <c r="I67" s="60">
        <v>0</v>
      </c>
    </row>
    <row r="68" spans="1:9" x14ac:dyDescent="0.2">
      <c r="A68" s="57">
        <v>151</v>
      </c>
      <c r="B68" s="58">
        <f>PRRAS!C78</f>
        <v>67</v>
      </c>
      <c r="C68" s="58">
        <f>PRRAS!D78</f>
        <v>0</v>
      </c>
      <c r="D68" s="58">
        <f>PRRAS!E78</f>
        <v>12376</v>
      </c>
      <c r="E68" s="58">
        <v>0</v>
      </c>
      <c r="F68" s="58">
        <v>0</v>
      </c>
      <c r="G68" s="59">
        <f t="shared" si="2"/>
        <v>1658.384</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88</v>
      </c>
      <c r="D75" s="58">
        <f>PRRAS!E85</f>
        <v>45</v>
      </c>
      <c r="E75" s="58">
        <v>0</v>
      </c>
      <c r="F75" s="58">
        <v>0</v>
      </c>
      <c r="G75" s="59">
        <f t="shared" si="2"/>
        <v>13.171999999999999</v>
      </c>
      <c r="H75" s="59">
        <f t="shared" si="3"/>
        <v>0</v>
      </c>
      <c r="I75" s="60">
        <v>0</v>
      </c>
    </row>
    <row r="76" spans="1:9" x14ac:dyDescent="0.2">
      <c r="A76" s="57">
        <v>151</v>
      </c>
      <c r="B76" s="58">
        <f>PRRAS!C86</f>
        <v>75</v>
      </c>
      <c r="C76" s="58">
        <f>PRRAS!D86</f>
        <v>88</v>
      </c>
      <c r="D76" s="58">
        <f>PRRAS!E86</f>
        <v>45</v>
      </c>
      <c r="E76" s="58">
        <v>0</v>
      </c>
      <c r="F76" s="58">
        <v>0</v>
      </c>
      <c r="G76" s="59">
        <f t="shared" si="2"/>
        <v>13.35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88</v>
      </c>
      <c r="D78" s="58">
        <f>PRRAS!E88</f>
        <v>45</v>
      </c>
      <c r="E78" s="58">
        <v>0</v>
      </c>
      <c r="F78" s="58">
        <v>0</v>
      </c>
      <c r="G78" s="59">
        <f t="shared" si="2"/>
        <v>13.706</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312861</v>
      </c>
      <c r="D106" s="58">
        <f>PRRAS!E116</f>
        <v>183520</v>
      </c>
      <c r="E106" s="58">
        <v>0</v>
      </c>
      <c r="F106" s="58">
        <v>0</v>
      </c>
      <c r="G106" s="59">
        <f t="shared" si="2"/>
        <v>71389.604999999996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312861</v>
      </c>
      <c r="D112" s="58">
        <f>PRRAS!E122</f>
        <v>183520</v>
      </c>
      <c r="E112" s="58">
        <v>0</v>
      </c>
      <c r="F112" s="58">
        <v>0</v>
      </c>
      <c r="G112" s="59">
        <f t="shared" si="2"/>
        <v>75469.010999999999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312861</v>
      </c>
      <c r="D117" s="58">
        <f>PRRAS!E127</f>
        <v>183520</v>
      </c>
      <c r="E117" s="58">
        <v>0</v>
      </c>
      <c r="F117" s="58">
        <v>0</v>
      </c>
      <c r="G117" s="59">
        <f t="shared" si="2"/>
        <v>78868.516000000003</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2000</v>
      </c>
      <c r="D124" s="58">
        <f>PRRAS!E134</f>
        <v>22800</v>
      </c>
      <c r="E124" s="58">
        <v>0</v>
      </c>
      <c r="F124" s="58">
        <v>0</v>
      </c>
      <c r="G124" s="59">
        <f t="shared" si="2"/>
        <v>5854.8</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2000</v>
      </c>
      <c r="D128" s="58">
        <f>PRRAS!E138</f>
        <v>22800</v>
      </c>
      <c r="E128" s="58">
        <v>0</v>
      </c>
      <c r="F128" s="58">
        <v>0</v>
      </c>
      <c r="G128" s="59">
        <f t="shared" si="2"/>
        <v>6045.2</v>
      </c>
      <c r="H128" s="59">
        <f t="shared" si="3"/>
        <v>0</v>
      </c>
      <c r="I128" s="60">
        <v>0</v>
      </c>
    </row>
    <row r="129" spans="1:9" x14ac:dyDescent="0.2">
      <c r="A129" s="57">
        <v>151</v>
      </c>
      <c r="B129" s="58">
        <f>PRRAS!C139</f>
        <v>128</v>
      </c>
      <c r="C129" s="58">
        <f>PRRAS!D139</f>
        <v>2000</v>
      </c>
      <c r="D129" s="58">
        <f>PRRAS!E139</f>
        <v>9602</v>
      </c>
      <c r="E129" s="58">
        <v>0</v>
      </c>
      <c r="F129" s="58">
        <v>0</v>
      </c>
      <c r="G129" s="59">
        <f t="shared" si="2"/>
        <v>2714.1120000000001</v>
      </c>
      <c r="H129" s="59">
        <f t="shared" si="3"/>
        <v>0</v>
      </c>
      <c r="I129" s="60">
        <v>0</v>
      </c>
    </row>
    <row r="130" spans="1:9" x14ac:dyDescent="0.2">
      <c r="A130" s="57">
        <v>151</v>
      </c>
      <c r="B130" s="58">
        <f>PRRAS!C140</f>
        <v>129</v>
      </c>
      <c r="C130" s="58">
        <f>PRRAS!D140</f>
        <v>0</v>
      </c>
      <c r="D130" s="58">
        <f>PRRAS!E140</f>
        <v>13198</v>
      </c>
      <c r="E130" s="58">
        <v>0</v>
      </c>
      <c r="F130" s="58">
        <v>0</v>
      </c>
      <c r="G130" s="59">
        <f t="shared" ref="G130:G193" si="4">(B130/1000)*(C130*1+D130*2)</f>
        <v>3405.0840000000003</v>
      </c>
      <c r="H130" s="59">
        <f t="shared" ref="H130:H193" si="5">ABS(C130-ROUND(C130,0))+ABS(D130-ROUND(D130,0))</f>
        <v>0</v>
      </c>
      <c r="I130" s="60">
        <v>0</v>
      </c>
    </row>
    <row r="131" spans="1:9" x14ac:dyDescent="0.2">
      <c r="A131" s="57">
        <v>151</v>
      </c>
      <c r="B131" s="58">
        <f>PRRAS!C141</f>
        <v>130</v>
      </c>
      <c r="C131" s="58">
        <f>PRRAS!D141</f>
        <v>1088090</v>
      </c>
      <c r="D131" s="58">
        <f>PRRAS!E141</f>
        <v>1286664</v>
      </c>
      <c r="E131" s="58">
        <v>0</v>
      </c>
      <c r="F131" s="58">
        <v>0</v>
      </c>
      <c r="G131" s="59">
        <f t="shared" si="4"/>
        <v>475984.34</v>
      </c>
      <c r="H131" s="59">
        <f t="shared" si="5"/>
        <v>0</v>
      </c>
      <c r="I131" s="60">
        <v>0</v>
      </c>
    </row>
    <row r="132" spans="1:9" x14ac:dyDescent="0.2">
      <c r="A132" s="57">
        <v>151</v>
      </c>
      <c r="B132" s="58">
        <f>PRRAS!C142</f>
        <v>131</v>
      </c>
      <c r="C132" s="58">
        <f>PRRAS!D142</f>
        <v>1088090</v>
      </c>
      <c r="D132" s="58">
        <f>PRRAS!E142</f>
        <v>1286664</v>
      </c>
      <c r="E132" s="58">
        <v>0</v>
      </c>
      <c r="F132" s="58">
        <v>0</v>
      </c>
      <c r="G132" s="59">
        <f t="shared" si="4"/>
        <v>479645.75800000003</v>
      </c>
      <c r="H132" s="59">
        <f t="shared" si="5"/>
        <v>0</v>
      </c>
      <c r="I132" s="60">
        <v>0</v>
      </c>
    </row>
    <row r="133" spans="1:9" x14ac:dyDescent="0.2">
      <c r="A133" s="57">
        <v>151</v>
      </c>
      <c r="B133" s="58">
        <f>PRRAS!C143</f>
        <v>132</v>
      </c>
      <c r="C133" s="58">
        <f>PRRAS!D143</f>
        <v>1027552</v>
      </c>
      <c r="D133" s="58">
        <f>PRRAS!E143</f>
        <v>1161631</v>
      </c>
      <c r="E133" s="58">
        <v>0</v>
      </c>
      <c r="F133" s="58">
        <v>0</v>
      </c>
      <c r="G133" s="59">
        <f t="shared" si="4"/>
        <v>442307.44800000003</v>
      </c>
      <c r="H133" s="59">
        <f t="shared" si="5"/>
        <v>0</v>
      </c>
      <c r="I133" s="60">
        <v>0</v>
      </c>
    </row>
    <row r="134" spans="1:9" x14ac:dyDescent="0.2">
      <c r="A134" s="57">
        <v>151</v>
      </c>
      <c r="B134" s="58">
        <f>PRRAS!C144</f>
        <v>133</v>
      </c>
      <c r="C134" s="58">
        <f>PRRAS!D144</f>
        <v>60538</v>
      </c>
      <c r="D134" s="58">
        <f>PRRAS!E144</f>
        <v>125033</v>
      </c>
      <c r="E134" s="58">
        <v>0</v>
      </c>
      <c r="F134" s="58">
        <v>0</v>
      </c>
      <c r="G134" s="59">
        <f t="shared" si="4"/>
        <v>41310.332000000002</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9117542</v>
      </c>
      <c r="D149" s="58">
        <f>PRRAS!E159</f>
        <v>9202657</v>
      </c>
      <c r="E149" s="58">
        <v>0</v>
      </c>
      <c r="F149" s="58">
        <v>0</v>
      </c>
      <c r="G149" s="59">
        <f t="shared" si="4"/>
        <v>4073382.6879999996</v>
      </c>
      <c r="H149" s="59">
        <f t="shared" si="5"/>
        <v>0</v>
      </c>
      <c r="I149" s="60">
        <v>0</v>
      </c>
    </row>
    <row r="150" spans="1:9" x14ac:dyDescent="0.2">
      <c r="A150" s="57">
        <v>151</v>
      </c>
      <c r="B150" s="58">
        <f>PRRAS!C160</f>
        <v>149</v>
      </c>
      <c r="C150" s="58">
        <f>PRRAS!D160</f>
        <v>7759939</v>
      </c>
      <c r="D150" s="58">
        <f>PRRAS!E160</f>
        <v>7742338</v>
      </c>
      <c r="E150" s="58">
        <v>0</v>
      </c>
      <c r="F150" s="58">
        <v>0</v>
      </c>
      <c r="G150" s="59">
        <f t="shared" si="4"/>
        <v>3463447.6349999998</v>
      </c>
      <c r="H150" s="59">
        <f t="shared" si="5"/>
        <v>0</v>
      </c>
      <c r="I150" s="60">
        <v>0</v>
      </c>
    </row>
    <row r="151" spans="1:9" x14ac:dyDescent="0.2">
      <c r="A151" s="57">
        <v>151</v>
      </c>
      <c r="B151" s="58">
        <f>PRRAS!C161</f>
        <v>150</v>
      </c>
      <c r="C151" s="58">
        <f>PRRAS!D161</f>
        <v>6301654</v>
      </c>
      <c r="D151" s="58">
        <f>PRRAS!E161</f>
        <v>6371426</v>
      </c>
      <c r="E151" s="58">
        <v>0</v>
      </c>
      <c r="F151" s="58">
        <v>0</v>
      </c>
      <c r="G151" s="59">
        <f t="shared" si="4"/>
        <v>2856675.9</v>
      </c>
      <c r="H151" s="59">
        <f t="shared" si="5"/>
        <v>0</v>
      </c>
      <c r="I151" s="60">
        <v>0</v>
      </c>
    </row>
    <row r="152" spans="1:9" x14ac:dyDescent="0.2">
      <c r="A152" s="57">
        <v>151</v>
      </c>
      <c r="B152" s="58">
        <f>PRRAS!C162</f>
        <v>151</v>
      </c>
      <c r="C152" s="58">
        <f>PRRAS!D162</f>
        <v>6078883</v>
      </c>
      <c r="D152" s="58">
        <f>PRRAS!E162</f>
        <v>6134541</v>
      </c>
      <c r="E152" s="58">
        <v>0</v>
      </c>
      <c r="F152" s="58">
        <v>0</v>
      </c>
      <c r="G152" s="59">
        <f t="shared" si="4"/>
        <v>2770542.7149999999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39550</v>
      </c>
      <c r="D154" s="58">
        <f>PRRAS!E164</f>
        <v>58490</v>
      </c>
      <c r="E154" s="58">
        <v>0</v>
      </c>
      <c r="F154" s="58">
        <v>0</v>
      </c>
      <c r="G154" s="59">
        <f t="shared" si="4"/>
        <v>23949.09</v>
      </c>
      <c r="H154" s="59">
        <f t="shared" si="5"/>
        <v>0</v>
      </c>
      <c r="I154" s="60">
        <v>0</v>
      </c>
    </row>
    <row r="155" spans="1:9" x14ac:dyDescent="0.2">
      <c r="A155" s="57">
        <v>151</v>
      </c>
      <c r="B155" s="58">
        <f>PRRAS!C165</f>
        <v>154</v>
      </c>
      <c r="C155" s="58">
        <f>PRRAS!D165</f>
        <v>183221</v>
      </c>
      <c r="D155" s="58">
        <f>PRRAS!E165</f>
        <v>178395</v>
      </c>
      <c r="E155" s="58">
        <v>0</v>
      </c>
      <c r="F155" s="58">
        <v>0</v>
      </c>
      <c r="G155" s="59">
        <f t="shared" si="4"/>
        <v>83161.694000000003</v>
      </c>
      <c r="H155" s="59">
        <f t="shared" si="5"/>
        <v>0</v>
      </c>
      <c r="I155" s="60">
        <v>0</v>
      </c>
    </row>
    <row r="156" spans="1:9" x14ac:dyDescent="0.2">
      <c r="A156" s="57">
        <v>151</v>
      </c>
      <c r="B156" s="58">
        <f>PRRAS!C166</f>
        <v>155</v>
      </c>
      <c r="C156" s="58">
        <f>PRRAS!D166</f>
        <v>365141</v>
      </c>
      <c r="D156" s="58">
        <f>PRRAS!E166</f>
        <v>269079</v>
      </c>
      <c r="E156" s="58">
        <v>0</v>
      </c>
      <c r="F156" s="58">
        <v>0</v>
      </c>
      <c r="G156" s="59">
        <f t="shared" si="4"/>
        <v>140011.345</v>
      </c>
      <c r="H156" s="59">
        <f t="shared" si="5"/>
        <v>0</v>
      </c>
      <c r="I156" s="60">
        <v>0</v>
      </c>
    </row>
    <row r="157" spans="1:9" x14ac:dyDescent="0.2">
      <c r="A157" s="57">
        <v>151</v>
      </c>
      <c r="B157" s="58">
        <f>PRRAS!C167</f>
        <v>156</v>
      </c>
      <c r="C157" s="58">
        <f>PRRAS!D167</f>
        <v>1093144</v>
      </c>
      <c r="D157" s="58">
        <f>PRRAS!E167</f>
        <v>1101833</v>
      </c>
      <c r="E157" s="58">
        <v>0</v>
      </c>
      <c r="F157" s="58">
        <v>0</v>
      </c>
      <c r="G157" s="59">
        <f t="shared" si="4"/>
        <v>514302.36</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985101</v>
      </c>
      <c r="D159" s="58">
        <f>PRRAS!E169</f>
        <v>990386</v>
      </c>
      <c r="E159" s="58">
        <v>0</v>
      </c>
      <c r="F159" s="58">
        <v>0</v>
      </c>
      <c r="G159" s="59">
        <f t="shared" si="4"/>
        <v>468607.93400000001</v>
      </c>
      <c r="H159" s="59">
        <f t="shared" si="5"/>
        <v>0</v>
      </c>
      <c r="I159" s="60">
        <v>0</v>
      </c>
    </row>
    <row r="160" spans="1:9" x14ac:dyDescent="0.2">
      <c r="A160" s="57">
        <v>151</v>
      </c>
      <c r="B160" s="58">
        <f>PRRAS!C170</f>
        <v>159</v>
      </c>
      <c r="C160" s="58">
        <f>PRRAS!D170</f>
        <v>108043</v>
      </c>
      <c r="D160" s="58">
        <f>PRRAS!E170</f>
        <v>111447</v>
      </c>
      <c r="E160" s="58">
        <v>0</v>
      </c>
      <c r="F160" s="58">
        <v>0</v>
      </c>
      <c r="G160" s="59">
        <f t="shared" si="4"/>
        <v>52618.983</v>
      </c>
      <c r="H160" s="59">
        <f t="shared" si="5"/>
        <v>0</v>
      </c>
      <c r="I160" s="60">
        <v>0</v>
      </c>
    </row>
    <row r="161" spans="1:9" x14ac:dyDescent="0.2">
      <c r="A161" s="57">
        <v>151</v>
      </c>
      <c r="B161" s="58">
        <f>PRRAS!C171</f>
        <v>160</v>
      </c>
      <c r="C161" s="58">
        <f>PRRAS!D171</f>
        <v>1353075</v>
      </c>
      <c r="D161" s="58">
        <f>PRRAS!E171</f>
        <v>1456073</v>
      </c>
      <c r="E161" s="58">
        <v>0</v>
      </c>
      <c r="F161" s="58">
        <v>0</v>
      </c>
      <c r="G161" s="59">
        <f t="shared" si="4"/>
        <v>682435.36</v>
      </c>
      <c r="H161" s="59">
        <f t="shared" si="5"/>
        <v>0</v>
      </c>
      <c r="I161" s="60">
        <v>0</v>
      </c>
    </row>
    <row r="162" spans="1:9" x14ac:dyDescent="0.2">
      <c r="A162" s="57">
        <v>151</v>
      </c>
      <c r="B162" s="58">
        <f>PRRAS!C172</f>
        <v>161</v>
      </c>
      <c r="C162" s="58">
        <f>PRRAS!D172</f>
        <v>234900</v>
      </c>
      <c r="D162" s="58">
        <f>PRRAS!E172</f>
        <v>283908</v>
      </c>
      <c r="E162" s="58">
        <v>0</v>
      </c>
      <c r="F162" s="58">
        <v>0</v>
      </c>
      <c r="G162" s="59">
        <f t="shared" si="4"/>
        <v>129237.276</v>
      </c>
      <c r="H162" s="59">
        <f t="shared" si="5"/>
        <v>0</v>
      </c>
      <c r="I162" s="60">
        <v>0</v>
      </c>
    </row>
    <row r="163" spans="1:9" x14ac:dyDescent="0.2">
      <c r="A163" s="57">
        <v>151</v>
      </c>
      <c r="B163" s="58">
        <f>PRRAS!C173</f>
        <v>162</v>
      </c>
      <c r="C163" s="58">
        <f>PRRAS!D173</f>
        <v>47884</v>
      </c>
      <c r="D163" s="58">
        <f>PRRAS!E173</f>
        <v>40339</v>
      </c>
      <c r="E163" s="58">
        <v>0</v>
      </c>
      <c r="F163" s="58">
        <v>0</v>
      </c>
      <c r="G163" s="59">
        <f t="shared" si="4"/>
        <v>20827.044000000002</v>
      </c>
      <c r="H163" s="59">
        <f t="shared" si="5"/>
        <v>0</v>
      </c>
      <c r="I163" s="60">
        <v>0</v>
      </c>
    </row>
    <row r="164" spans="1:9" x14ac:dyDescent="0.2">
      <c r="A164" s="57">
        <v>151</v>
      </c>
      <c r="B164" s="58">
        <f>PRRAS!C174</f>
        <v>163</v>
      </c>
      <c r="C164" s="58">
        <f>PRRAS!D174</f>
        <v>177942</v>
      </c>
      <c r="D164" s="58">
        <f>PRRAS!E174</f>
        <v>225361</v>
      </c>
      <c r="E164" s="58">
        <v>0</v>
      </c>
      <c r="F164" s="58">
        <v>0</v>
      </c>
      <c r="G164" s="59">
        <f t="shared" si="4"/>
        <v>102472.232</v>
      </c>
      <c r="H164" s="59">
        <f t="shared" si="5"/>
        <v>0</v>
      </c>
      <c r="I164" s="60">
        <v>0</v>
      </c>
    </row>
    <row r="165" spans="1:9" x14ac:dyDescent="0.2">
      <c r="A165" s="57">
        <v>151</v>
      </c>
      <c r="B165" s="58">
        <f>PRRAS!C175</f>
        <v>164</v>
      </c>
      <c r="C165" s="58">
        <f>PRRAS!D175</f>
        <v>2570</v>
      </c>
      <c r="D165" s="58">
        <f>PRRAS!E175</f>
        <v>14095</v>
      </c>
      <c r="E165" s="58">
        <v>0</v>
      </c>
      <c r="F165" s="58">
        <v>0</v>
      </c>
      <c r="G165" s="59">
        <f t="shared" si="4"/>
        <v>5044.6400000000003</v>
      </c>
      <c r="H165" s="59">
        <f t="shared" si="5"/>
        <v>0</v>
      </c>
      <c r="I165" s="60">
        <v>0</v>
      </c>
    </row>
    <row r="166" spans="1:9" x14ac:dyDescent="0.2">
      <c r="A166" s="57">
        <v>151</v>
      </c>
      <c r="B166" s="58">
        <f>PRRAS!C176</f>
        <v>165</v>
      </c>
      <c r="C166" s="58">
        <f>PRRAS!D176</f>
        <v>6504</v>
      </c>
      <c r="D166" s="58">
        <f>PRRAS!E176</f>
        <v>4113</v>
      </c>
      <c r="E166" s="58">
        <v>0</v>
      </c>
      <c r="F166" s="58">
        <v>0</v>
      </c>
      <c r="G166" s="59">
        <f t="shared" si="4"/>
        <v>2430.4500000000003</v>
      </c>
      <c r="H166" s="59">
        <f t="shared" si="5"/>
        <v>0</v>
      </c>
      <c r="I166" s="60">
        <v>0</v>
      </c>
    </row>
    <row r="167" spans="1:9" x14ac:dyDescent="0.2">
      <c r="A167" s="57">
        <v>151</v>
      </c>
      <c r="B167" s="58">
        <f>PRRAS!C177</f>
        <v>166</v>
      </c>
      <c r="C167" s="58">
        <f>PRRAS!D177</f>
        <v>653914</v>
      </c>
      <c r="D167" s="58">
        <f>PRRAS!E177</f>
        <v>793026</v>
      </c>
      <c r="E167" s="58">
        <v>0</v>
      </c>
      <c r="F167" s="58">
        <v>0</v>
      </c>
      <c r="G167" s="59">
        <f t="shared" si="4"/>
        <v>371834.35600000003</v>
      </c>
      <c r="H167" s="59">
        <f t="shared" si="5"/>
        <v>0</v>
      </c>
      <c r="I167" s="60">
        <v>0</v>
      </c>
    </row>
    <row r="168" spans="1:9" x14ac:dyDescent="0.2">
      <c r="A168" s="57">
        <v>151</v>
      </c>
      <c r="B168" s="58">
        <f>PRRAS!C178</f>
        <v>167</v>
      </c>
      <c r="C168" s="58">
        <f>PRRAS!D178</f>
        <v>80718</v>
      </c>
      <c r="D168" s="58">
        <f>PRRAS!E178</f>
        <v>70073</v>
      </c>
      <c r="E168" s="58">
        <v>0</v>
      </c>
      <c r="F168" s="58">
        <v>0</v>
      </c>
      <c r="G168" s="59">
        <f t="shared" si="4"/>
        <v>36884.288</v>
      </c>
      <c r="H168" s="59">
        <f t="shared" si="5"/>
        <v>0</v>
      </c>
      <c r="I168" s="60">
        <v>0</v>
      </c>
    </row>
    <row r="169" spans="1:9" x14ac:dyDescent="0.2">
      <c r="A169" s="57">
        <v>151</v>
      </c>
      <c r="B169" s="58">
        <f>PRRAS!C179</f>
        <v>168</v>
      </c>
      <c r="C169" s="58">
        <f>PRRAS!D179</f>
        <v>198258</v>
      </c>
      <c r="D169" s="58">
        <f>PRRAS!E179</f>
        <v>364853</v>
      </c>
      <c r="E169" s="58">
        <v>0</v>
      </c>
      <c r="F169" s="58">
        <v>0</v>
      </c>
      <c r="G169" s="59">
        <f t="shared" si="4"/>
        <v>155897.95200000002</v>
      </c>
      <c r="H169" s="59">
        <f t="shared" si="5"/>
        <v>0</v>
      </c>
      <c r="I169" s="60">
        <v>0</v>
      </c>
    </row>
    <row r="170" spans="1:9" x14ac:dyDescent="0.2">
      <c r="A170" s="57">
        <v>151</v>
      </c>
      <c r="B170" s="58">
        <f>PRRAS!C180</f>
        <v>169</v>
      </c>
      <c r="C170" s="58">
        <f>PRRAS!D180</f>
        <v>291061</v>
      </c>
      <c r="D170" s="58">
        <f>PRRAS!E180</f>
        <v>263424</v>
      </c>
      <c r="E170" s="58">
        <v>0</v>
      </c>
      <c r="F170" s="58">
        <v>0</v>
      </c>
      <c r="G170" s="59">
        <f t="shared" si="4"/>
        <v>138226.62100000001</v>
      </c>
      <c r="H170" s="59">
        <f t="shared" si="5"/>
        <v>0</v>
      </c>
      <c r="I170" s="60">
        <v>0</v>
      </c>
    </row>
    <row r="171" spans="1:9" x14ac:dyDescent="0.2">
      <c r="A171" s="57">
        <v>151</v>
      </c>
      <c r="B171" s="58">
        <f>PRRAS!C181</f>
        <v>170</v>
      </c>
      <c r="C171" s="58">
        <f>PRRAS!D181</f>
        <v>71924</v>
      </c>
      <c r="D171" s="58">
        <f>PRRAS!E181</f>
        <v>75982</v>
      </c>
      <c r="E171" s="58">
        <v>0</v>
      </c>
      <c r="F171" s="58">
        <v>0</v>
      </c>
      <c r="G171" s="59">
        <f t="shared" si="4"/>
        <v>38060.959999999999</v>
      </c>
      <c r="H171" s="59">
        <f t="shared" si="5"/>
        <v>0</v>
      </c>
      <c r="I171" s="60">
        <v>0</v>
      </c>
    </row>
    <row r="172" spans="1:9" x14ac:dyDescent="0.2">
      <c r="A172" s="57">
        <v>151</v>
      </c>
      <c r="B172" s="58">
        <f>PRRAS!C182</f>
        <v>171</v>
      </c>
      <c r="C172" s="58">
        <f>PRRAS!D182</f>
        <v>9955</v>
      </c>
      <c r="D172" s="58">
        <f>PRRAS!E182</f>
        <v>15529</v>
      </c>
      <c r="E172" s="58">
        <v>0</v>
      </c>
      <c r="F172" s="58">
        <v>0</v>
      </c>
      <c r="G172" s="59">
        <f t="shared" si="4"/>
        <v>7013.2230000000009</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1998</v>
      </c>
      <c r="D174" s="58">
        <f>PRRAS!E184</f>
        <v>3165</v>
      </c>
      <c r="E174" s="58">
        <v>0</v>
      </c>
      <c r="F174" s="58">
        <v>0</v>
      </c>
      <c r="G174" s="59">
        <f t="shared" si="4"/>
        <v>1440.7439999999999</v>
      </c>
      <c r="H174" s="59">
        <f t="shared" si="5"/>
        <v>0</v>
      </c>
      <c r="I174" s="60">
        <v>0</v>
      </c>
    </row>
    <row r="175" spans="1:9" x14ac:dyDescent="0.2">
      <c r="A175" s="57">
        <v>151</v>
      </c>
      <c r="B175" s="58">
        <f>PRRAS!C185</f>
        <v>174</v>
      </c>
      <c r="C175" s="58">
        <f>PRRAS!D185</f>
        <v>388113</v>
      </c>
      <c r="D175" s="58">
        <f>PRRAS!E185</f>
        <v>305960</v>
      </c>
      <c r="E175" s="58">
        <v>0</v>
      </c>
      <c r="F175" s="58">
        <v>0</v>
      </c>
      <c r="G175" s="59">
        <f t="shared" si="4"/>
        <v>174005.742</v>
      </c>
      <c r="H175" s="59">
        <f t="shared" si="5"/>
        <v>0</v>
      </c>
      <c r="I175" s="60">
        <v>0</v>
      </c>
    </row>
    <row r="176" spans="1:9" x14ac:dyDescent="0.2">
      <c r="A176" s="57">
        <v>151</v>
      </c>
      <c r="B176" s="58">
        <f>PRRAS!C186</f>
        <v>175</v>
      </c>
      <c r="C176" s="58">
        <f>PRRAS!D186</f>
        <v>19521</v>
      </c>
      <c r="D176" s="58">
        <f>PRRAS!E186</f>
        <v>20370</v>
      </c>
      <c r="E176" s="58">
        <v>0</v>
      </c>
      <c r="F176" s="58">
        <v>0</v>
      </c>
      <c r="G176" s="59">
        <f t="shared" si="4"/>
        <v>10545.674999999999</v>
      </c>
      <c r="H176" s="59">
        <f t="shared" si="5"/>
        <v>0</v>
      </c>
      <c r="I176" s="60">
        <v>0</v>
      </c>
    </row>
    <row r="177" spans="1:9" x14ac:dyDescent="0.2">
      <c r="A177" s="57">
        <v>151</v>
      </c>
      <c r="B177" s="58">
        <f>PRRAS!C187</f>
        <v>176</v>
      </c>
      <c r="C177" s="58">
        <f>PRRAS!D187</f>
        <v>228542</v>
      </c>
      <c r="D177" s="58">
        <f>PRRAS!E187</f>
        <v>148204</v>
      </c>
      <c r="E177" s="58">
        <v>0</v>
      </c>
      <c r="F177" s="58">
        <v>0</v>
      </c>
      <c r="G177" s="59">
        <f t="shared" si="4"/>
        <v>92391.2</v>
      </c>
      <c r="H177" s="59">
        <f t="shared" si="5"/>
        <v>0</v>
      </c>
      <c r="I177" s="60">
        <v>0</v>
      </c>
    </row>
    <row r="178" spans="1:9" x14ac:dyDescent="0.2">
      <c r="A178" s="57">
        <v>151</v>
      </c>
      <c r="B178" s="58">
        <f>PRRAS!C188</f>
        <v>177</v>
      </c>
      <c r="C178" s="58">
        <f>PRRAS!D188</f>
        <v>0</v>
      </c>
      <c r="D178" s="58">
        <f>PRRAS!E188</f>
        <v>2644</v>
      </c>
      <c r="E178" s="58">
        <v>0</v>
      </c>
      <c r="F178" s="58">
        <v>0</v>
      </c>
      <c r="G178" s="59">
        <f t="shared" si="4"/>
        <v>935.976</v>
      </c>
      <c r="H178" s="59">
        <f t="shared" si="5"/>
        <v>0</v>
      </c>
      <c r="I178" s="60">
        <v>0</v>
      </c>
    </row>
    <row r="179" spans="1:9" x14ac:dyDescent="0.2">
      <c r="A179" s="57">
        <v>151</v>
      </c>
      <c r="B179" s="58">
        <f>PRRAS!C189</f>
        <v>178</v>
      </c>
      <c r="C179" s="58">
        <f>PRRAS!D189</f>
        <v>89119</v>
      </c>
      <c r="D179" s="58">
        <f>PRRAS!E189</f>
        <v>84873</v>
      </c>
      <c r="E179" s="58">
        <v>0</v>
      </c>
      <c r="F179" s="58">
        <v>0</v>
      </c>
      <c r="G179" s="59">
        <f t="shared" si="4"/>
        <v>46077.97</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26079</v>
      </c>
      <c r="D181" s="58">
        <f>PRRAS!E191</f>
        <v>20849</v>
      </c>
      <c r="E181" s="58">
        <v>0</v>
      </c>
      <c r="F181" s="58">
        <v>0</v>
      </c>
      <c r="G181" s="59">
        <f t="shared" si="4"/>
        <v>12199.859999999999</v>
      </c>
      <c r="H181" s="59">
        <f t="shared" si="5"/>
        <v>0</v>
      </c>
      <c r="I181" s="60">
        <v>0</v>
      </c>
    </row>
    <row r="182" spans="1:9" x14ac:dyDescent="0.2">
      <c r="A182" s="57">
        <v>151</v>
      </c>
      <c r="B182" s="58">
        <f>PRRAS!C192</f>
        <v>181</v>
      </c>
      <c r="C182" s="58">
        <f>PRRAS!D192</f>
        <v>9692</v>
      </c>
      <c r="D182" s="58">
        <f>PRRAS!E192</f>
        <v>12750</v>
      </c>
      <c r="E182" s="58">
        <v>0</v>
      </c>
      <c r="F182" s="58">
        <v>0</v>
      </c>
      <c r="G182" s="59">
        <f t="shared" si="4"/>
        <v>6369.7519999999995</v>
      </c>
      <c r="H182" s="59">
        <f t="shared" si="5"/>
        <v>0</v>
      </c>
      <c r="I182" s="60">
        <v>0</v>
      </c>
    </row>
    <row r="183" spans="1:9" x14ac:dyDescent="0.2">
      <c r="A183" s="57">
        <v>151</v>
      </c>
      <c r="B183" s="58">
        <f>PRRAS!C193</f>
        <v>182</v>
      </c>
      <c r="C183" s="58">
        <f>PRRAS!D193</f>
        <v>11307</v>
      </c>
      <c r="D183" s="58">
        <f>PRRAS!E193</f>
        <v>8775</v>
      </c>
      <c r="E183" s="58">
        <v>0</v>
      </c>
      <c r="F183" s="58">
        <v>0</v>
      </c>
      <c r="G183" s="59">
        <f t="shared" si="4"/>
        <v>5251.9740000000002</v>
      </c>
      <c r="H183" s="59">
        <f t="shared" si="5"/>
        <v>0</v>
      </c>
      <c r="I183" s="60">
        <v>0</v>
      </c>
    </row>
    <row r="184" spans="1:9" x14ac:dyDescent="0.2">
      <c r="A184" s="57">
        <v>151</v>
      </c>
      <c r="B184" s="58">
        <f>PRRAS!C194</f>
        <v>183</v>
      </c>
      <c r="C184" s="58">
        <f>PRRAS!D194</f>
        <v>3853</v>
      </c>
      <c r="D184" s="58">
        <f>PRRAS!E194</f>
        <v>7495</v>
      </c>
      <c r="E184" s="58">
        <v>0</v>
      </c>
      <c r="F184" s="58">
        <v>0</v>
      </c>
      <c r="G184" s="59">
        <f t="shared" si="4"/>
        <v>3448.2689999999998</v>
      </c>
      <c r="H184" s="59">
        <f t="shared" si="5"/>
        <v>0</v>
      </c>
      <c r="I184" s="60">
        <v>0</v>
      </c>
    </row>
    <row r="185" spans="1:9" x14ac:dyDescent="0.2">
      <c r="A185" s="57">
        <v>151</v>
      </c>
      <c r="B185" s="58">
        <f>PRRAS!C195</f>
        <v>184</v>
      </c>
      <c r="C185" s="58">
        <f>PRRAS!D195</f>
        <v>42346</v>
      </c>
      <c r="D185" s="58">
        <f>PRRAS!E195</f>
        <v>46617</v>
      </c>
      <c r="E185" s="58">
        <v>0</v>
      </c>
      <c r="F185" s="58">
        <v>0</v>
      </c>
      <c r="G185" s="59">
        <f t="shared" si="4"/>
        <v>24946.720000000001</v>
      </c>
      <c r="H185" s="59">
        <f t="shared" si="5"/>
        <v>0</v>
      </c>
      <c r="I185" s="60">
        <v>0</v>
      </c>
    </row>
    <row r="186" spans="1:9" x14ac:dyDescent="0.2">
      <c r="A186" s="57">
        <v>151</v>
      </c>
      <c r="B186" s="58">
        <f>PRRAS!C196</f>
        <v>185</v>
      </c>
      <c r="C186" s="58">
        <f>PRRAS!D196</f>
        <v>33802</v>
      </c>
      <c r="D186" s="58">
        <f>PRRAS!E196</f>
        <v>26562</v>
      </c>
      <c r="E186" s="58">
        <v>0</v>
      </c>
      <c r="F186" s="58">
        <v>0</v>
      </c>
      <c r="G186" s="59">
        <f t="shared" si="4"/>
        <v>16081.31</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6610</v>
      </c>
      <c r="D189" s="58">
        <f>PRRAS!E199</f>
        <v>2843</v>
      </c>
      <c r="E189" s="58">
        <v>0</v>
      </c>
      <c r="F189" s="58">
        <v>0</v>
      </c>
      <c r="G189" s="59">
        <f t="shared" si="4"/>
        <v>2311.6480000000001</v>
      </c>
      <c r="H189" s="59">
        <f t="shared" si="5"/>
        <v>0</v>
      </c>
      <c r="I189" s="60">
        <v>0</v>
      </c>
    </row>
    <row r="190" spans="1:9" x14ac:dyDescent="0.2">
      <c r="A190" s="57">
        <v>151</v>
      </c>
      <c r="B190" s="58">
        <f>PRRAS!C200</f>
        <v>189</v>
      </c>
      <c r="C190" s="58">
        <f>PRRAS!D200</f>
        <v>400</v>
      </c>
      <c r="D190" s="58">
        <f>PRRAS!E200</f>
        <v>400</v>
      </c>
      <c r="E190" s="58">
        <v>0</v>
      </c>
      <c r="F190" s="58">
        <v>0</v>
      </c>
      <c r="G190" s="59">
        <f t="shared" si="4"/>
        <v>226.8</v>
      </c>
      <c r="H190" s="59">
        <f t="shared" si="5"/>
        <v>0</v>
      </c>
      <c r="I190" s="60">
        <v>0</v>
      </c>
    </row>
    <row r="191" spans="1:9" x14ac:dyDescent="0.2">
      <c r="A191" s="57">
        <v>151</v>
      </c>
      <c r="B191" s="58">
        <f>PRRAS!C201</f>
        <v>190</v>
      </c>
      <c r="C191" s="58">
        <f>PRRAS!D201</f>
        <v>24094</v>
      </c>
      <c r="D191" s="58">
        <f>PRRAS!E201</f>
        <v>15381</v>
      </c>
      <c r="E191" s="58">
        <v>0</v>
      </c>
      <c r="F191" s="58">
        <v>0</v>
      </c>
      <c r="G191" s="59">
        <f t="shared" si="4"/>
        <v>10422.64</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2698</v>
      </c>
      <c r="D193" s="58">
        <f>PRRAS!E203</f>
        <v>7938</v>
      </c>
      <c r="E193" s="58">
        <v>0</v>
      </c>
      <c r="F193" s="58">
        <v>0</v>
      </c>
      <c r="G193" s="59">
        <f t="shared" si="4"/>
        <v>3566.2080000000001</v>
      </c>
      <c r="H193" s="59">
        <f t="shared" si="5"/>
        <v>0</v>
      </c>
      <c r="I193" s="60">
        <v>0</v>
      </c>
    </row>
    <row r="194" spans="1:9" x14ac:dyDescent="0.2">
      <c r="A194" s="57">
        <v>151</v>
      </c>
      <c r="B194" s="58">
        <f>PRRAS!C204</f>
        <v>193</v>
      </c>
      <c r="C194" s="58">
        <f>PRRAS!D204</f>
        <v>4528</v>
      </c>
      <c r="D194" s="58">
        <f>PRRAS!E204</f>
        <v>4246</v>
      </c>
      <c r="E194" s="58">
        <v>0</v>
      </c>
      <c r="F194" s="58">
        <v>0</v>
      </c>
      <c r="G194" s="59">
        <f t="shared" ref="G194:G257" si="6">(B194/1000)*(C194*1+D194*2)</f>
        <v>2512.86</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4528</v>
      </c>
      <c r="D208" s="58">
        <f>PRRAS!E218</f>
        <v>4246</v>
      </c>
      <c r="E208" s="58">
        <v>0</v>
      </c>
      <c r="F208" s="58">
        <v>0</v>
      </c>
      <c r="G208" s="59">
        <f t="shared" si="6"/>
        <v>2695.14</v>
      </c>
      <c r="H208" s="59">
        <f t="shared" si="7"/>
        <v>0</v>
      </c>
      <c r="I208" s="60">
        <v>0</v>
      </c>
    </row>
    <row r="209" spans="1:9" x14ac:dyDescent="0.2">
      <c r="A209" s="57">
        <v>151</v>
      </c>
      <c r="B209" s="58">
        <f>PRRAS!C219</f>
        <v>208</v>
      </c>
      <c r="C209" s="58">
        <f>PRRAS!D219</f>
        <v>4528</v>
      </c>
      <c r="D209" s="58">
        <f>PRRAS!E219</f>
        <v>4246</v>
      </c>
      <c r="E209" s="58">
        <v>0</v>
      </c>
      <c r="F209" s="58">
        <v>0</v>
      </c>
      <c r="G209" s="59">
        <f t="shared" si="6"/>
        <v>2708.16</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9117542</v>
      </c>
      <c r="D282" s="58">
        <f>PRRAS!E292</f>
        <v>9202657</v>
      </c>
      <c r="E282" s="58">
        <v>0</v>
      </c>
      <c r="F282" s="58">
        <v>0</v>
      </c>
      <c r="G282" s="59">
        <f t="shared" si="8"/>
        <v>7733922.5360000003</v>
      </c>
      <c r="H282" s="59">
        <f t="shared" si="9"/>
        <v>0</v>
      </c>
      <c r="I282" s="60">
        <v>0</v>
      </c>
    </row>
    <row r="283" spans="1:9" x14ac:dyDescent="0.2">
      <c r="A283" s="57">
        <v>151</v>
      </c>
      <c r="B283" s="58">
        <f>PRRAS!C293</f>
        <v>282</v>
      </c>
      <c r="C283" s="58">
        <f>PRRAS!D293</f>
        <v>127881</v>
      </c>
      <c r="D283" s="58">
        <f>PRRAS!E293</f>
        <v>292067</v>
      </c>
      <c r="E283" s="58">
        <v>0</v>
      </c>
      <c r="F283" s="58">
        <v>0</v>
      </c>
      <c r="G283" s="59">
        <f t="shared" si="8"/>
        <v>200788.22999999998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158534</v>
      </c>
      <c r="D285" s="58">
        <f>PRRAS!E295</f>
        <v>225877</v>
      </c>
      <c r="E285" s="58">
        <v>0</v>
      </c>
      <c r="F285" s="58">
        <v>0</v>
      </c>
      <c r="G285" s="59">
        <f t="shared" si="8"/>
        <v>173321.79199999999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109119</v>
      </c>
      <c r="D342" s="58">
        <f>PRRAS!E353</f>
        <v>246405</v>
      </c>
      <c r="E342" s="58">
        <v>0</v>
      </c>
      <c r="F342" s="58">
        <v>0</v>
      </c>
      <c r="G342" s="59">
        <f t="shared" si="10"/>
        <v>205257.78900000002</v>
      </c>
      <c r="H342" s="59">
        <f t="shared" si="11"/>
        <v>0</v>
      </c>
      <c r="I342" s="60">
        <v>0</v>
      </c>
    </row>
    <row r="343" spans="1:9" x14ac:dyDescent="0.2">
      <c r="A343" s="57">
        <v>151</v>
      </c>
      <c r="B343" s="58">
        <f>PRRAS!C354</f>
        <v>342</v>
      </c>
      <c r="C343" s="58">
        <f>PRRAS!D354</f>
        <v>23750</v>
      </c>
      <c r="D343" s="58">
        <f>PRRAS!E354</f>
        <v>0</v>
      </c>
      <c r="E343" s="58">
        <v>0</v>
      </c>
      <c r="F343" s="58">
        <v>0</v>
      </c>
      <c r="G343" s="59">
        <f t="shared" si="10"/>
        <v>8122.5000000000009</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23750</v>
      </c>
      <c r="D348" s="58">
        <f>PRRAS!E359</f>
        <v>0</v>
      </c>
      <c r="E348" s="58">
        <v>0</v>
      </c>
      <c r="F348" s="58">
        <v>0</v>
      </c>
      <c r="G348" s="59">
        <f t="shared" si="10"/>
        <v>8241.25</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23750</v>
      </c>
      <c r="D354" s="58">
        <f>PRRAS!E365</f>
        <v>0</v>
      </c>
      <c r="E354" s="58">
        <v>0</v>
      </c>
      <c r="F354" s="58">
        <v>0</v>
      </c>
      <c r="G354" s="59">
        <f t="shared" si="10"/>
        <v>8383.75</v>
      </c>
      <c r="H354" s="59">
        <f t="shared" si="11"/>
        <v>0</v>
      </c>
      <c r="I354" s="60">
        <v>0</v>
      </c>
    </row>
    <row r="355" spans="1:9" x14ac:dyDescent="0.2">
      <c r="A355" s="57">
        <v>151</v>
      </c>
      <c r="B355" s="58">
        <f>PRRAS!C366</f>
        <v>354</v>
      </c>
      <c r="C355" s="58">
        <f>PRRAS!D366</f>
        <v>85369</v>
      </c>
      <c r="D355" s="58">
        <f>PRRAS!E366</f>
        <v>226405</v>
      </c>
      <c r="E355" s="58">
        <v>0</v>
      </c>
      <c r="F355" s="58">
        <v>0</v>
      </c>
      <c r="G355" s="59">
        <f t="shared" si="10"/>
        <v>190515.36599999998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83752</v>
      </c>
      <c r="D361" s="58">
        <f>PRRAS!E372</f>
        <v>220245</v>
      </c>
      <c r="E361" s="58">
        <v>0</v>
      </c>
      <c r="F361" s="58">
        <v>0</v>
      </c>
      <c r="G361" s="59">
        <f t="shared" si="10"/>
        <v>188727.12</v>
      </c>
      <c r="H361" s="59">
        <f t="shared" si="11"/>
        <v>0</v>
      </c>
      <c r="I361" s="60">
        <v>0</v>
      </c>
    </row>
    <row r="362" spans="1:9" x14ac:dyDescent="0.2">
      <c r="A362" s="57">
        <v>151</v>
      </c>
      <c r="B362" s="58">
        <f>PRRAS!C373</f>
        <v>361</v>
      </c>
      <c r="C362" s="58">
        <f>PRRAS!D373</f>
        <v>34415</v>
      </c>
      <c r="D362" s="58">
        <f>PRRAS!E373</f>
        <v>112306</v>
      </c>
      <c r="E362" s="58">
        <v>0</v>
      </c>
      <c r="F362" s="58">
        <v>0</v>
      </c>
      <c r="G362" s="59">
        <f t="shared" si="10"/>
        <v>93508.747000000003</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5792</v>
      </c>
      <c r="D367" s="58">
        <f>PRRAS!E378</f>
        <v>0</v>
      </c>
      <c r="E367" s="58">
        <v>0</v>
      </c>
      <c r="F367" s="58">
        <v>0</v>
      </c>
      <c r="G367" s="59">
        <f t="shared" si="10"/>
        <v>2119.8719999999998</v>
      </c>
      <c r="H367" s="59">
        <f t="shared" si="11"/>
        <v>0</v>
      </c>
      <c r="I367" s="60">
        <v>0</v>
      </c>
    </row>
    <row r="368" spans="1:9" x14ac:dyDescent="0.2">
      <c r="A368" s="57">
        <v>151</v>
      </c>
      <c r="B368" s="58">
        <f>PRRAS!C379</f>
        <v>367</v>
      </c>
      <c r="C368" s="58">
        <f>PRRAS!D379</f>
        <v>43545</v>
      </c>
      <c r="D368" s="58">
        <f>PRRAS!E379</f>
        <v>107939</v>
      </c>
      <c r="E368" s="58">
        <v>0</v>
      </c>
      <c r="F368" s="58">
        <v>0</v>
      </c>
      <c r="G368" s="59">
        <f t="shared" si="10"/>
        <v>95208.240999999995</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1617</v>
      </c>
      <c r="D375" s="58">
        <f>PRRAS!E386</f>
        <v>6160</v>
      </c>
      <c r="E375" s="58">
        <v>0</v>
      </c>
      <c r="F375" s="58">
        <v>0</v>
      </c>
      <c r="G375" s="59">
        <f t="shared" si="10"/>
        <v>5212.4380000000001</v>
      </c>
      <c r="H375" s="59">
        <f t="shared" si="11"/>
        <v>0</v>
      </c>
      <c r="I375" s="60">
        <v>0</v>
      </c>
    </row>
    <row r="376" spans="1:9" x14ac:dyDescent="0.2">
      <c r="A376" s="57">
        <v>151</v>
      </c>
      <c r="B376" s="58">
        <f>PRRAS!C387</f>
        <v>375</v>
      </c>
      <c r="C376" s="58">
        <f>PRRAS!D387</f>
        <v>1617</v>
      </c>
      <c r="D376" s="58">
        <f>PRRAS!E387</f>
        <v>6160</v>
      </c>
      <c r="E376" s="58">
        <v>0</v>
      </c>
      <c r="F376" s="58">
        <v>0</v>
      </c>
      <c r="G376" s="59">
        <f t="shared" si="10"/>
        <v>5226.375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20000</v>
      </c>
      <c r="E394" s="58">
        <v>0</v>
      </c>
      <c r="F394" s="58">
        <v>0</v>
      </c>
      <c r="G394" s="59">
        <f t="shared" si="12"/>
        <v>15720</v>
      </c>
      <c r="H394" s="59">
        <f t="shared" si="13"/>
        <v>0</v>
      </c>
      <c r="I394" s="60">
        <v>0</v>
      </c>
    </row>
    <row r="395" spans="1:9" x14ac:dyDescent="0.2">
      <c r="A395" s="57">
        <v>151</v>
      </c>
      <c r="B395" s="58">
        <f>PRRAS!C406</f>
        <v>394</v>
      </c>
      <c r="C395" s="58">
        <f>PRRAS!D406</f>
        <v>0</v>
      </c>
      <c r="D395" s="58">
        <f>PRRAS!E406</f>
        <v>20000</v>
      </c>
      <c r="E395" s="58">
        <v>0</v>
      </c>
      <c r="F395" s="58">
        <v>0</v>
      </c>
      <c r="G395" s="59">
        <f t="shared" si="12"/>
        <v>15760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109119</v>
      </c>
      <c r="D400" s="58">
        <f>PRRAS!E411</f>
        <v>246405</v>
      </c>
      <c r="E400" s="58">
        <v>0</v>
      </c>
      <c r="F400" s="58">
        <v>0</v>
      </c>
      <c r="G400" s="59">
        <f t="shared" si="12"/>
        <v>240169.671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87668</v>
      </c>
      <c r="D402" s="58">
        <f>PRRAS!E413</f>
        <v>136248</v>
      </c>
      <c r="E402" s="58">
        <v>0</v>
      </c>
      <c r="F402" s="58">
        <v>0</v>
      </c>
      <c r="G402" s="59">
        <f t="shared" si="12"/>
        <v>144425.764</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9245423</v>
      </c>
      <c r="D404" s="58">
        <f>PRRAS!E415</f>
        <v>9494724</v>
      </c>
      <c r="E404" s="58">
        <v>0</v>
      </c>
      <c r="F404" s="58">
        <v>0</v>
      </c>
      <c r="G404" s="59">
        <f t="shared" si="12"/>
        <v>11378653.013</v>
      </c>
      <c r="H404" s="59">
        <f t="shared" si="13"/>
        <v>0</v>
      </c>
      <c r="I404" s="60">
        <v>0</v>
      </c>
    </row>
    <row r="405" spans="1:9" x14ac:dyDescent="0.2">
      <c r="A405" s="57">
        <v>151</v>
      </c>
      <c r="B405" s="58">
        <f>PRRAS!C416</f>
        <v>404</v>
      </c>
      <c r="C405" s="58">
        <f>PRRAS!D416</f>
        <v>9226661</v>
      </c>
      <c r="D405" s="58">
        <f>PRRAS!E416</f>
        <v>9449062</v>
      </c>
      <c r="E405" s="58">
        <v>0</v>
      </c>
      <c r="F405" s="58">
        <v>0</v>
      </c>
      <c r="G405" s="59">
        <f t="shared" si="12"/>
        <v>11362413.140000001</v>
      </c>
      <c r="H405" s="59">
        <f t="shared" si="13"/>
        <v>0</v>
      </c>
      <c r="I405" s="60">
        <v>0</v>
      </c>
    </row>
    <row r="406" spans="1:9" x14ac:dyDescent="0.2">
      <c r="A406" s="57">
        <v>151</v>
      </c>
      <c r="B406" s="58">
        <f>PRRAS!C417</f>
        <v>405</v>
      </c>
      <c r="C406" s="58">
        <f>PRRAS!D417</f>
        <v>18762</v>
      </c>
      <c r="D406" s="58">
        <f>PRRAS!E417</f>
        <v>45662</v>
      </c>
      <c r="E406" s="58">
        <v>0</v>
      </c>
      <c r="F406" s="58">
        <v>0</v>
      </c>
      <c r="G406" s="59">
        <f t="shared" si="12"/>
        <v>44584.83</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70866</v>
      </c>
      <c r="D408" s="58">
        <f>PRRAS!E419</f>
        <v>89629</v>
      </c>
      <c r="E408" s="58">
        <v>0</v>
      </c>
      <c r="F408" s="58">
        <v>0</v>
      </c>
      <c r="G408" s="59">
        <f t="shared" si="12"/>
        <v>101800.46799999999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9245423</v>
      </c>
      <c r="D630" s="58">
        <f>PRRAS!E642</f>
        <v>9494724</v>
      </c>
      <c r="E630" s="58">
        <v>0</v>
      </c>
      <c r="F630" s="58">
        <v>0</v>
      </c>
      <c r="G630" s="59">
        <f t="shared" si="18"/>
        <v>17759733.859000001</v>
      </c>
      <c r="H630" s="59">
        <f t="shared" si="19"/>
        <v>0</v>
      </c>
      <c r="I630" s="60">
        <v>0</v>
      </c>
    </row>
    <row r="631" spans="1:9" x14ac:dyDescent="0.2">
      <c r="A631" s="57">
        <v>151</v>
      </c>
      <c r="B631" s="58">
        <f>PRRAS!C643</f>
        <v>630</v>
      </c>
      <c r="C631" s="58">
        <f>PRRAS!D643</f>
        <v>9226661</v>
      </c>
      <c r="D631" s="58">
        <f>PRRAS!E643</f>
        <v>9449062</v>
      </c>
      <c r="E631" s="58">
        <v>0</v>
      </c>
      <c r="F631" s="58">
        <v>0</v>
      </c>
      <c r="G631" s="59">
        <f t="shared" si="18"/>
        <v>17718614.550000001</v>
      </c>
      <c r="H631" s="59">
        <f t="shared" si="19"/>
        <v>0</v>
      </c>
      <c r="I631" s="60">
        <v>0</v>
      </c>
    </row>
    <row r="632" spans="1:9" x14ac:dyDescent="0.2">
      <c r="A632" s="57">
        <v>151</v>
      </c>
      <c r="B632" s="58">
        <f>PRRAS!C644</f>
        <v>631</v>
      </c>
      <c r="C632" s="58">
        <f>PRRAS!D644</f>
        <v>18762</v>
      </c>
      <c r="D632" s="58">
        <f>PRRAS!E644</f>
        <v>45662</v>
      </c>
      <c r="E632" s="58">
        <v>0</v>
      </c>
      <c r="F632" s="58">
        <v>0</v>
      </c>
      <c r="G632" s="59">
        <f t="shared" si="18"/>
        <v>69464.266000000003</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70866</v>
      </c>
      <c r="D634" s="58">
        <f>PRRAS!E646</f>
        <v>89629</v>
      </c>
      <c r="E634" s="58">
        <v>0</v>
      </c>
      <c r="F634" s="58">
        <v>0</v>
      </c>
      <c r="G634" s="59">
        <f t="shared" si="18"/>
        <v>158328.492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89628</v>
      </c>
      <c r="D636" s="58">
        <f>PRRAS!E648</f>
        <v>135291</v>
      </c>
      <c r="E636" s="58">
        <v>0</v>
      </c>
      <c r="F636" s="58">
        <v>0</v>
      </c>
      <c r="G636" s="59">
        <f t="shared" si="18"/>
        <v>228733.35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635344</v>
      </c>
      <c r="D638" s="58">
        <f>PRRAS!E650</f>
        <v>626671</v>
      </c>
      <c r="E638" s="58">
        <v>0</v>
      </c>
      <c r="F638" s="58">
        <v>0</v>
      </c>
      <c r="G638" s="59">
        <f t="shared" si="18"/>
        <v>1203092.9820000001</v>
      </c>
      <c r="H638" s="59">
        <f t="shared" si="19"/>
        <v>0</v>
      </c>
      <c r="I638" s="60">
        <v>0</v>
      </c>
    </row>
    <row r="639" spans="1:9" x14ac:dyDescent="0.2">
      <c r="A639" s="57">
        <v>151</v>
      </c>
      <c r="B639" s="58">
        <f>PRRAS!C652</f>
        <v>638</v>
      </c>
      <c r="C639" s="58">
        <f>PRRAS!D652</f>
        <v>171170</v>
      </c>
      <c r="D639" s="58">
        <f>PRRAS!E652</f>
        <v>199377</v>
      </c>
      <c r="E639" s="58">
        <v>0</v>
      </c>
      <c r="F639" s="58">
        <v>0</v>
      </c>
      <c r="G639" s="59">
        <f t="shared" si="18"/>
        <v>363611.51199999999</v>
      </c>
      <c r="H639" s="59">
        <f t="shared" si="19"/>
        <v>0</v>
      </c>
      <c r="I639" s="60">
        <v>0</v>
      </c>
    </row>
    <row r="640" spans="1:9" x14ac:dyDescent="0.2">
      <c r="A640" s="57">
        <v>151</v>
      </c>
      <c r="B640" s="58">
        <f>PRRAS!C653</f>
        <v>639</v>
      </c>
      <c r="C640" s="58">
        <f>PRRAS!D653</f>
        <v>8405887</v>
      </c>
      <c r="D640" s="58">
        <f>PRRAS!E653</f>
        <v>8699575</v>
      </c>
      <c r="E640" s="58">
        <v>0</v>
      </c>
      <c r="F640" s="58">
        <v>0</v>
      </c>
      <c r="G640" s="59">
        <f t="shared" si="18"/>
        <v>16489418.643000001</v>
      </c>
      <c r="H640" s="59">
        <f t="shared" si="19"/>
        <v>0</v>
      </c>
      <c r="I640" s="60">
        <v>0</v>
      </c>
    </row>
    <row r="641" spans="1:9" x14ac:dyDescent="0.2">
      <c r="A641" s="57">
        <v>151</v>
      </c>
      <c r="B641" s="58">
        <f>PRRAS!C654</f>
        <v>640</v>
      </c>
      <c r="C641" s="58">
        <f>PRRAS!D654</f>
        <v>8377680</v>
      </c>
      <c r="D641" s="58">
        <f>PRRAS!E654</f>
        <v>8629671</v>
      </c>
      <c r="E641" s="58">
        <v>0</v>
      </c>
      <c r="F641" s="58">
        <v>0</v>
      </c>
      <c r="G641" s="59">
        <f t="shared" si="18"/>
        <v>16407694.08</v>
      </c>
      <c r="H641" s="59">
        <f t="shared" si="19"/>
        <v>0</v>
      </c>
      <c r="I641" s="60">
        <v>0</v>
      </c>
    </row>
    <row r="642" spans="1:9" x14ac:dyDescent="0.2">
      <c r="A642" s="57">
        <v>151</v>
      </c>
      <c r="B642" s="58">
        <f>PRRAS!C655</f>
        <v>641</v>
      </c>
      <c r="C642" s="58">
        <f>PRRAS!D655</f>
        <v>199377</v>
      </c>
      <c r="D642" s="58">
        <f>PRRAS!E655</f>
        <v>269281</v>
      </c>
      <c r="E642" s="58">
        <v>0</v>
      </c>
      <c r="F642" s="58">
        <v>0</v>
      </c>
      <c r="G642" s="59">
        <f t="shared" ref="G642:G705" si="20">(B642/1000)*(C642*1+D642*2)</f>
        <v>473018.89900000003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74</v>
      </c>
      <c r="D644" s="58">
        <f>PRRAS!E657</f>
        <v>69</v>
      </c>
      <c r="E644" s="58">
        <v>0</v>
      </c>
      <c r="F644" s="58">
        <v>0</v>
      </c>
      <c r="G644" s="59">
        <f t="shared" si="20"/>
        <v>136.316</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69</v>
      </c>
      <c r="D646" s="58">
        <f>PRRAS!E659</f>
        <v>63</v>
      </c>
      <c r="E646" s="58">
        <v>0</v>
      </c>
      <c r="F646" s="58">
        <v>0</v>
      </c>
      <c r="G646" s="59">
        <f t="shared" si="20"/>
        <v>125.77500000000001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53220</v>
      </c>
      <c r="E655" s="58">
        <v>0</v>
      </c>
      <c r="F655" s="58">
        <v>0</v>
      </c>
      <c r="G655" s="59">
        <f t="shared" si="20"/>
        <v>69611.760000000009</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42995</v>
      </c>
      <c r="D659" s="58">
        <f>PRRAS!E672</f>
        <v>24016</v>
      </c>
      <c r="E659" s="58">
        <v>0</v>
      </c>
      <c r="F659" s="58">
        <v>0</v>
      </c>
      <c r="G659" s="59">
        <f t="shared" si="20"/>
        <v>59895.766000000003</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7799389</v>
      </c>
      <c r="D665" s="58">
        <f>PRRAS!E678</f>
        <v>7820500</v>
      </c>
      <c r="E665" s="58">
        <v>0</v>
      </c>
      <c r="F665" s="58">
        <v>0</v>
      </c>
      <c r="G665" s="59">
        <f t="shared" si="20"/>
        <v>15564418.296</v>
      </c>
      <c r="H665" s="59">
        <f t="shared" si="21"/>
        <v>0</v>
      </c>
      <c r="I665" s="60">
        <v>0</v>
      </c>
    </row>
    <row r="666" spans="1:9" x14ac:dyDescent="0.2">
      <c r="A666" s="57">
        <v>151</v>
      </c>
      <c r="B666" s="58">
        <f>PRRAS!C679</f>
        <v>665</v>
      </c>
      <c r="C666" s="58">
        <f>PRRAS!D679</f>
        <v>0</v>
      </c>
      <c r="D666" s="58">
        <f>PRRAS!E679</f>
        <v>87583</v>
      </c>
      <c r="E666" s="58">
        <v>0</v>
      </c>
      <c r="F666" s="58">
        <v>0</v>
      </c>
      <c r="G666" s="59">
        <f t="shared" si="20"/>
        <v>116485.39</v>
      </c>
      <c r="H666" s="59">
        <f t="shared" si="21"/>
        <v>0</v>
      </c>
      <c r="I666" s="60">
        <v>0</v>
      </c>
    </row>
    <row r="667" spans="1:9" x14ac:dyDescent="0.2">
      <c r="A667" s="57">
        <v>151</v>
      </c>
      <c r="B667" s="58">
        <f>PRRAS!C680</f>
        <v>666</v>
      </c>
      <c r="C667" s="58">
        <f>PRRAS!D680</f>
        <v>0</v>
      </c>
      <c r="D667" s="58">
        <f>PRRAS!E680</f>
        <v>4000</v>
      </c>
      <c r="E667" s="58">
        <v>0</v>
      </c>
      <c r="F667" s="58">
        <v>0</v>
      </c>
      <c r="G667" s="59">
        <f t="shared" si="20"/>
        <v>5328</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12376</v>
      </c>
      <c r="E669" s="58">
        <v>0</v>
      </c>
      <c r="F669" s="58">
        <v>0</v>
      </c>
      <c r="G669" s="59">
        <f t="shared" si="20"/>
        <v>16534.335999999999</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236229</v>
      </c>
      <c r="D685" s="58">
        <f>PRRAS!E698</f>
        <v>50207</v>
      </c>
      <c r="E685" s="58">
        <v>0</v>
      </c>
      <c r="F685" s="58">
        <v>0</v>
      </c>
      <c r="G685" s="59">
        <f t="shared" si="20"/>
        <v>230263.81200000001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33599</v>
      </c>
      <c r="D688" s="58">
        <f>PRRAS!E701</f>
        <v>22752</v>
      </c>
      <c r="E688" s="58">
        <v>0</v>
      </c>
      <c r="F688" s="58">
        <v>0</v>
      </c>
      <c r="G688" s="59">
        <f t="shared" si="20"/>
        <v>54343.761000000006</v>
      </c>
      <c r="H688" s="59">
        <f t="shared" si="21"/>
        <v>0</v>
      </c>
      <c r="I688" s="60">
        <v>0</v>
      </c>
    </row>
    <row r="689" spans="1:9" x14ac:dyDescent="0.2">
      <c r="A689" s="57">
        <v>151</v>
      </c>
      <c r="B689" s="58">
        <f>PRRAS!C702</f>
        <v>688</v>
      </c>
      <c r="C689" s="58">
        <f>PRRAS!D702</f>
        <v>55444</v>
      </c>
      <c r="D689" s="58">
        <f>PRRAS!E702</f>
        <v>24754</v>
      </c>
      <c r="E689" s="58">
        <v>0</v>
      </c>
      <c r="F689" s="58">
        <v>0</v>
      </c>
      <c r="G689" s="59">
        <f t="shared" si="20"/>
        <v>72206.975999999995</v>
      </c>
      <c r="H689" s="59">
        <f t="shared" si="21"/>
        <v>0</v>
      </c>
      <c r="I689" s="60">
        <v>0</v>
      </c>
    </row>
    <row r="690" spans="1:9" x14ac:dyDescent="0.2">
      <c r="A690" s="57">
        <v>151</v>
      </c>
      <c r="B690" s="58">
        <f>PRRAS!C703</f>
        <v>689</v>
      </c>
      <c r="C690" s="58">
        <f>PRRAS!D703</f>
        <v>177942</v>
      </c>
      <c r="D690" s="58">
        <f>PRRAS!E703</f>
        <v>225361</v>
      </c>
      <c r="E690" s="58">
        <v>0</v>
      </c>
      <c r="F690" s="58">
        <v>0</v>
      </c>
      <c r="G690" s="59">
        <f t="shared" si="20"/>
        <v>433149.49599999998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23997</v>
      </c>
      <c r="D692" s="58">
        <f>PRRAS!E705</f>
        <v>18885</v>
      </c>
      <c r="E692" s="58">
        <v>0</v>
      </c>
      <c r="F692" s="58">
        <v>0</v>
      </c>
      <c r="G692" s="59">
        <f t="shared" si="20"/>
        <v>42680.996999999996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8041339</v>
      </c>
      <c r="D977" s="63">
        <f>Bil!E12</f>
        <v>8189051</v>
      </c>
      <c r="E977" s="63">
        <v>0</v>
      </c>
      <c r="F977" s="63">
        <v>0</v>
      </c>
      <c r="G977" s="64">
        <f t="shared" ref="G977:G1040" si="32">B977/1000*C977+B977/500*D977</f>
        <v>24419.440999999999</v>
      </c>
      <c r="H977" s="64">
        <f t="shared" si="31"/>
        <v>0</v>
      </c>
      <c r="I977" s="65"/>
    </row>
    <row r="978" spans="1:9" x14ac:dyDescent="0.2">
      <c r="A978" s="57">
        <v>152</v>
      </c>
      <c r="B978" s="58">
        <f>Bil!C13</f>
        <v>2</v>
      </c>
      <c r="C978" s="58">
        <f>Bil!D13</f>
        <v>7205380</v>
      </c>
      <c r="D978" s="58">
        <f>Bil!E13</f>
        <v>7288057</v>
      </c>
      <c r="E978" s="58">
        <v>0</v>
      </c>
      <c r="F978" s="58">
        <v>0</v>
      </c>
      <c r="G978" s="59">
        <f t="shared" si="32"/>
        <v>43562.987999999998</v>
      </c>
      <c r="H978" s="59">
        <f t="shared" si="31"/>
        <v>0</v>
      </c>
      <c r="I978" s="60"/>
    </row>
    <row r="979" spans="1:9" x14ac:dyDescent="0.2">
      <c r="A979" s="57">
        <v>152</v>
      </c>
      <c r="B979" s="58">
        <f>Bil!C14</f>
        <v>3</v>
      </c>
      <c r="C979" s="58">
        <f>Bil!D14</f>
        <v>2055381</v>
      </c>
      <c r="D979" s="58">
        <f>Bil!E14</f>
        <v>2055381</v>
      </c>
      <c r="E979" s="58">
        <v>0</v>
      </c>
      <c r="F979" s="58">
        <v>0</v>
      </c>
      <c r="G979" s="59">
        <f t="shared" si="32"/>
        <v>18498.429</v>
      </c>
      <c r="H979" s="59">
        <f t="shared" si="31"/>
        <v>0</v>
      </c>
      <c r="I979" s="60"/>
    </row>
    <row r="980" spans="1:9" x14ac:dyDescent="0.2">
      <c r="A980" s="57">
        <v>152</v>
      </c>
      <c r="B980" s="58">
        <f>Bil!C15</f>
        <v>4</v>
      </c>
      <c r="C980" s="58">
        <f>Bil!D15</f>
        <v>2031631</v>
      </c>
      <c r="D980" s="58">
        <f>Bil!E15</f>
        <v>2031631</v>
      </c>
      <c r="E980" s="58">
        <v>0</v>
      </c>
      <c r="F980" s="58">
        <v>0</v>
      </c>
      <c r="G980" s="59">
        <f t="shared" si="32"/>
        <v>24379.572</v>
      </c>
      <c r="H980" s="59">
        <f t="shared" si="31"/>
        <v>0</v>
      </c>
      <c r="I980" s="60"/>
    </row>
    <row r="981" spans="1:9" x14ac:dyDescent="0.2">
      <c r="A981" s="57">
        <v>152</v>
      </c>
      <c r="B981" s="58">
        <f>Bil!C16</f>
        <v>5</v>
      </c>
      <c r="C981" s="58">
        <f>Bil!D16</f>
        <v>23750</v>
      </c>
      <c r="D981" s="58">
        <f>Bil!E16</f>
        <v>23750</v>
      </c>
      <c r="E981" s="58">
        <v>0</v>
      </c>
      <c r="F981" s="58">
        <v>0</v>
      </c>
      <c r="G981" s="59">
        <f t="shared" si="32"/>
        <v>356.25</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4999999</v>
      </c>
      <c r="D983" s="58">
        <f>Bil!E18</f>
        <v>5062676</v>
      </c>
      <c r="E983" s="58">
        <v>0</v>
      </c>
      <c r="F983" s="58">
        <v>0</v>
      </c>
      <c r="G983" s="59">
        <f t="shared" si="32"/>
        <v>105877.45700000001</v>
      </c>
      <c r="H983" s="59">
        <f t="shared" si="31"/>
        <v>0</v>
      </c>
      <c r="I983" s="60"/>
    </row>
    <row r="984" spans="1:9" x14ac:dyDescent="0.2">
      <c r="A984" s="57">
        <v>152</v>
      </c>
      <c r="B984" s="58">
        <f>Bil!C19</f>
        <v>8</v>
      </c>
      <c r="C984" s="58">
        <f>Bil!D19</f>
        <v>4542748</v>
      </c>
      <c r="D984" s="58">
        <f>Bil!E19</f>
        <v>4436459</v>
      </c>
      <c r="E984" s="58">
        <v>0</v>
      </c>
      <c r="F984" s="58">
        <v>0</v>
      </c>
      <c r="G984" s="59">
        <f t="shared" si="32"/>
        <v>107325.32800000001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8503123</v>
      </c>
      <c r="D986" s="58">
        <f>Bil!E21</f>
        <v>8503123</v>
      </c>
      <c r="E986" s="58">
        <v>0</v>
      </c>
      <c r="F986" s="58">
        <v>0</v>
      </c>
      <c r="G986" s="59">
        <f t="shared" si="32"/>
        <v>255093.69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3960375</v>
      </c>
      <c r="D989" s="58">
        <f>Bil!E24</f>
        <v>4066664</v>
      </c>
      <c r="E989" s="58">
        <v>0</v>
      </c>
      <c r="F989" s="58">
        <v>0</v>
      </c>
      <c r="G989" s="59">
        <f t="shared" si="32"/>
        <v>157218.139</v>
      </c>
      <c r="H989" s="59">
        <f t="shared" si="31"/>
        <v>0</v>
      </c>
      <c r="I989" s="60"/>
    </row>
    <row r="990" spans="1:9" x14ac:dyDescent="0.2">
      <c r="A990" s="57">
        <v>152</v>
      </c>
      <c r="B990" s="58">
        <f>Bil!C25</f>
        <v>14</v>
      </c>
      <c r="C990" s="58">
        <f>Bil!D25</f>
        <v>170404</v>
      </c>
      <c r="D990" s="58">
        <f>Bil!E25</f>
        <v>347014</v>
      </c>
      <c r="E990" s="58">
        <v>0</v>
      </c>
      <c r="F990" s="58">
        <v>0</v>
      </c>
      <c r="G990" s="59">
        <f t="shared" si="32"/>
        <v>12102.047999999999</v>
      </c>
      <c r="H990" s="59">
        <f t="shared" si="31"/>
        <v>0</v>
      </c>
      <c r="I990" s="60"/>
    </row>
    <row r="991" spans="1:9" x14ac:dyDescent="0.2">
      <c r="A991" s="57">
        <v>152</v>
      </c>
      <c r="B991" s="58">
        <f>Bil!C26</f>
        <v>15</v>
      </c>
      <c r="C991" s="58">
        <f>Bil!D26</f>
        <v>959913</v>
      </c>
      <c r="D991" s="58">
        <f>Bil!E26</f>
        <v>1044320</v>
      </c>
      <c r="E991" s="58">
        <v>0</v>
      </c>
      <c r="F991" s="58">
        <v>0</v>
      </c>
      <c r="G991" s="59">
        <f t="shared" si="32"/>
        <v>45728.294999999998</v>
      </c>
      <c r="H991" s="59">
        <f t="shared" si="31"/>
        <v>0</v>
      </c>
      <c r="I991" s="60"/>
    </row>
    <row r="992" spans="1:9" x14ac:dyDescent="0.2">
      <c r="A992" s="57">
        <v>152</v>
      </c>
      <c r="B992" s="58">
        <f>Bil!C27</f>
        <v>16</v>
      </c>
      <c r="C992" s="58">
        <f>Bil!D27</f>
        <v>291077</v>
      </c>
      <c r="D992" s="58">
        <f>Bil!E27</f>
        <v>286577</v>
      </c>
      <c r="E992" s="58">
        <v>0</v>
      </c>
      <c r="F992" s="58">
        <v>0</v>
      </c>
      <c r="G992" s="59">
        <f t="shared" si="32"/>
        <v>13827.696</v>
      </c>
      <c r="H992" s="59">
        <f t="shared" si="31"/>
        <v>0</v>
      </c>
      <c r="I992" s="60"/>
    </row>
    <row r="993" spans="1:9" x14ac:dyDescent="0.2">
      <c r="A993" s="57">
        <v>152</v>
      </c>
      <c r="B993" s="58">
        <f>Bil!C28</f>
        <v>17</v>
      </c>
      <c r="C993" s="58">
        <f>Bil!D28</f>
        <v>54187</v>
      </c>
      <c r="D993" s="58">
        <f>Bil!E28</f>
        <v>54187</v>
      </c>
      <c r="E993" s="58">
        <v>0</v>
      </c>
      <c r="F993" s="58">
        <v>0</v>
      </c>
      <c r="G993" s="59">
        <f t="shared" si="32"/>
        <v>2763.5370000000003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3142</v>
      </c>
      <c r="D995" s="58">
        <f>Bil!E30</f>
        <v>3142</v>
      </c>
      <c r="E995" s="58">
        <v>0</v>
      </c>
      <c r="F995" s="58">
        <v>0</v>
      </c>
      <c r="G995" s="59">
        <f t="shared" si="32"/>
        <v>179.09399999999999</v>
      </c>
      <c r="H995" s="59">
        <f t="shared" si="31"/>
        <v>0</v>
      </c>
      <c r="I995" s="60"/>
    </row>
    <row r="996" spans="1:9" x14ac:dyDescent="0.2">
      <c r="A996" s="57">
        <v>152</v>
      </c>
      <c r="B996" s="58">
        <f>Bil!C31</f>
        <v>20</v>
      </c>
      <c r="C996" s="58">
        <f>Bil!D31</f>
        <v>103573</v>
      </c>
      <c r="D996" s="58">
        <f>Bil!E31</f>
        <v>103574</v>
      </c>
      <c r="E996" s="58">
        <v>0</v>
      </c>
      <c r="F996" s="58">
        <v>0</v>
      </c>
      <c r="G996" s="59">
        <f t="shared" si="32"/>
        <v>6214.42</v>
      </c>
      <c r="H996" s="59">
        <f t="shared" si="31"/>
        <v>0</v>
      </c>
      <c r="I996" s="60"/>
    </row>
    <row r="997" spans="1:9" x14ac:dyDescent="0.2">
      <c r="A997" s="57">
        <v>152</v>
      </c>
      <c r="B997" s="58">
        <f>Bil!C32</f>
        <v>21</v>
      </c>
      <c r="C997" s="58">
        <f>Bil!D32</f>
        <v>155659</v>
      </c>
      <c r="D997" s="58">
        <f>Bil!E32</f>
        <v>252997</v>
      </c>
      <c r="E997" s="58">
        <v>0</v>
      </c>
      <c r="F997" s="58">
        <v>0</v>
      </c>
      <c r="G997" s="59">
        <f t="shared" si="32"/>
        <v>13894.713</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1397147</v>
      </c>
      <c r="D999" s="58">
        <f>Bil!E34</f>
        <v>1397783</v>
      </c>
      <c r="E999" s="58">
        <v>0</v>
      </c>
      <c r="F999" s="58">
        <v>0</v>
      </c>
      <c r="G999" s="59">
        <f t="shared" si="32"/>
        <v>96432.399000000005</v>
      </c>
      <c r="H999" s="59">
        <f t="shared" si="31"/>
        <v>0</v>
      </c>
      <c r="I999" s="60"/>
    </row>
    <row r="1000" spans="1:9" x14ac:dyDescent="0.2">
      <c r="A1000" s="57">
        <v>152</v>
      </c>
      <c r="B1000" s="58">
        <f>Bil!C35</f>
        <v>24</v>
      </c>
      <c r="C1000" s="58">
        <f>Bil!D35</f>
        <v>51805</v>
      </c>
      <c r="D1000" s="58">
        <f>Bil!E35</f>
        <v>38001</v>
      </c>
      <c r="E1000" s="58">
        <v>0</v>
      </c>
      <c r="F1000" s="58">
        <v>0</v>
      </c>
      <c r="G1000" s="59">
        <f t="shared" si="32"/>
        <v>3067.3679999999999</v>
      </c>
      <c r="H1000" s="59">
        <f t="shared" si="31"/>
        <v>0</v>
      </c>
      <c r="I1000" s="60"/>
    </row>
    <row r="1001" spans="1:9" x14ac:dyDescent="0.2">
      <c r="A1001" s="57">
        <v>152</v>
      </c>
      <c r="B1001" s="58">
        <f>Bil!C36</f>
        <v>25</v>
      </c>
      <c r="C1001" s="58">
        <f>Bil!D36</f>
        <v>73417</v>
      </c>
      <c r="D1001" s="58">
        <f>Bil!E36</f>
        <v>73417</v>
      </c>
      <c r="E1001" s="58">
        <v>0</v>
      </c>
      <c r="F1001" s="58">
        <v>0</v>
      </c>
      <c r="G1001" s="59">
        <f t="shared" si="32"/>
        <v>5506.2750000000005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21612</v>
      </c>
      <c r="D1005" s="58">
        <f>Bil!E40</f>
        <v>35416</v>
      </c>
      <c r="E1005" s="58">
        <v>0</v>
      </c>
      <c r="F1005" s="58">
        <v>0</v>
      </c>
      <c r="G1005" s="59">
        <f t="shared" si="32"/>
        <v>2680.8760000000002</v>
      </c>
      <c r="H1005" s="59">
        <f t="shared" si="31"/>
        <v>0</v>
      </c>
      <c r="I1005" s="60"/>
    </row>
    <row r="1006" spans="1:9" x14ac:dyDescent="0.2">
      <c r="A1006" s="57">
        <v>152</v>
      </c>
      <c r="B1006" s="58">
        <f>Bil!C41</f>
        <v>30</v>
      </c>
      <c r="C1006" s="58">
        <f>Bil!D41</f>
        <v>235042</v>
      </c>
      <c r="D1006" s="58">
        <f>Bil!E41</f>
        <v>241202</v>
      </c>
      <c r="E1006" s="58">
        <v>0</v>
      </c>
      <c r="F1006" s="58">
        <v>0</v>
      </c>
      <c r="G1006" s="59">
        <f t="shared" si="32"/>
        <v>21523.379999999997</v>
      </c>
      <c r="H1006" s="59">
        <f t="shared" si="31"/>
        <v>0</v>
      </c>
      <c r="I1006" s="60"/>
    </row>
    <row r="1007" spans="1:9" x14ac:dyDescent="0.2">
      <c r="A1007" s="57">
        <v>152</v>
      </c>
      <c r="B1007" s="58">
        <f>Bil!C42</f>
        <v>31</v>
      </c>
      <c r="C1007" s="58">
        <f>Bil!D42</f>
        <v>235042</v>
      </c>
      <c r="D1007" s="58">
        <f>Bil!E42</f>
        <v>241202</v>
      </c>
      <c r="E1007" s="58">
        <v>0</v>
      </c>
      <c r="F1007" s="58">
        <v>0</v>
      </c>
      <c r="G1007" s="59">
        <f t="shared" si="32"/>
        <v>22240.826000000001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264092</v>
      </c>
      <c r="D1025" s="58">
        <f>Bil!E60</f>
        <v>279621</v>
      </c>
      <c r="E1025" s="58">
        <v>0</v>
      </c>
      <c r="F1025" s="58">
        <v>0</v>
      </c>
      <c r="G1025" s="59">
        <f t="shared" si="32"/>
        <v>40343.366000000002</v>
      </c>
      <c r="H1025" s="59">
        <f t="shared" si="31"/>
        <v>0</v>
      </c>
      <c r="I1025" s="60"/>
    </row>
    <row r="1026" spans="1:9" x14ac:dyDescent="0.2">
      <c r="A1026" s="57">
        <v>152</v>
      </c>
      <c r="B1026" s="58">
        <f>Bil!C61</f>
        <v>50</v>
      </c>
      <c r="C1026" s="58">
        <f>Bil!D61</f>
        <v>264092</v>
      </c>
      <c r="D1026" s="58">
        <f>Bil!E61</f>
        <v>279621</v>
      </c>
      <c r="E1026" s="58">
        <v>0</v>
      </c>
      <c r="F1026" s="58">
        <v>0</v>
      </c>
      <c r="G1026" s="59">
        <f t="shared" si="32"/>
        <v>41166.700000000004</v>
      </c>
      <c r="H1026" s="59">
        <f t="shared" ref="H1026:H1089" si="33">ABS(C1026-ROUND(C1026,0))+ABS(D1026-ROUND(D1026,0))</f>
        <v>0</v>
      </c>
      <c r="I1026" s="60"/>
    </row>
    <row r="1027" spans="1:9" x14ac:dyDescent="0.2">
      <c r="A1027" s="57">
        <v>152</v>
      </c>
      <c r="B1027" s="58">
        <f>Bil!C62</f>
        <v>51</v>
      </c>
      <c r="C1027" s="58">
        <f>Bil!D62</f>
        <v>150000</v>
      </c>
      <c r="D1027" s="58">
        <f>Bil!E62</f>
        <v>170000</v>
      </c>
      <c r="E1027" s="58">
        <v>0</v>
      </c>
      <c r="F1027" s="58">
        <v>0</v>
      </c>
      <c r="G1027" s="59">
        <f t="shared" si="32"/>
        <v>24990</v>
      </c>
      <c r="H1027" s="59">
        <f t="shared" si="33"/>
        <v>0</v>
      </c>
      <c r="I1027" s="60"/>
    </row>
    <row r="1028" spans="1:9" x14ac:dyDescent="0.2">
      <c r="A1028" s="57">
        <v>152</v>
      </c>
      <c r="B1028" s="58">
        <f>Bil!C63</f>
        <v>52</v>
      </c>
      <c r="C1028" s="58">
        <f>Bil!D63</f>
        <v>150000</v>
      </c>
      <c r="D1028" s="58">
        <f>Bil!E63</f>
        <v>170000</v>
      </c>
      <c r="E1028" s="58">
        <v>0</v>
      </c>
      <c r="F1028" s="58">
        <v>0</v>
      </c>
      <c r="G1028" s="59">
        <f t="shared" si="32"/>
        <v>25480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835959</v>
      </c>
      <c r="D1039" s="58">
        <f>Bil!E74</f>
        <v>900994</v>
      </c>
      <c r="E1039" s="58">
        <v>0</v>
      </c>
      <c r="F1039" s="58">
        <v>0</v>
      </c>
      <c r="G1039" s="59">
        <f t="shared" si="32"/>
        <v>166190.66100000002</v>
      </c>
      <c r="H1039" s="59">
        <f t="shared" si="33"/>
        <v>0</v>
      </c>
      <c r="I1039" s="60"/>
    </row>
    <row r="1040" spans="1:9" x14ac:dyDescent="0.2">
      <c r="A1040" s="57">
        <v>152</v>
      </c>
      <c r="B1040" s="58">
        <f>Bil!C75</f>
        <v>64</v>
      </c>
      <c r="C1040" s="58">
        <f>Bil!D75</f>
        <v>199377</v>
      </c>
      <c r="D1040" s="58">
        <f>Bil!E75</f>
        <v>269281</v>
      </c>
      <c r="E1040" s="58">
        <v>0</v>
      </c>
      <c r="F1040" s="58">
        <v>0</v>
      </c>
      <c r="G1040" s="59">
        <f t="shared" si="32"/>
        <v>47228.096000000005</v>
      </c>
      <c r="H1040" s="59">
        <f t="shared" si="33"/>
        <v>0</v>
      </c>
      <c r="I1040" s="60"/>
    </row>
    <row r="1041" spans="1:9" x14ac:dyDescent="0.2">
      <c r="A1041" s="57">
        <v>152</v>
      </c>
      <c r="B1041" s="58">
        <f>Bil!C76</f>
        <v>65</v>
      </c>
      <c r="C1041" s="58">
        <f>Bil!D76</f>
        <v>199366</v>
      </c>
      <c r="D1041" s="58">
        <f>Bil!E76</f>
        <v>269112</v>
      </c>
      <c r="E1041" s="58">
        <v>0</v>
      </c>
      <c r="F1041" s="58">
        <v>0</v>
      </c>
      <c r="G1041" s="59">
        <f t="shared" ref="G1041:G1104" si="34">B1041/1000*C1041+B1041/500*D1041</f>
        <v>47943.35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199366</v>
      </c>
      <c r="D1043" s="58">
        <f>Bil!E78</f>
        <v>269112</v>
      </c>
      <c r="E1043" s="58">
        <v>0</v>
      </c>
      <c r="F1043" s="58">
        <v>0</v>
      </c>
      <c r="G1043" s="59">
        <f t="shared" si="34"/>
        <v>49418.53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11</v>
      </c>
      <c r="D1047" s="58">
        <f>Bil!E82</f>
        <v>169</v>
      </c>
      <c r="E1047" s="58">
        <v>0</v>
      </c>
      <c r="F1047" s="58">
        <v>0</v>
      </c>
      <c r="G1047" s="59">
        <f t="shared" si="34"/>
        <v>24.778999999999996</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1238</v>
      </c>
      <c r="D1049" s="58">
        <f>Bil!E84</f>
        <v>5042</v>
      </c>
      <c r="E1049" s="58">
        <v>0</v>
      </c>
      <c r="F1049" s="58">
        <v>0</v>
      </c>
      <c r="G1049" s="59">
        <f t="shared" si="34"/>
        <v>826.50599999999997</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1238</v>
      </c>
      <c r="D1056" s="58">
        <f>Bil!E91</f>
        <v>5042</v>
      </c>
      <c r="E1056" s="58">
        <v>0</v>
      </c>
      <c r="F1056" s="58">
        <v>0</v>
      </c>
      <c r="G1056" s="59">
        <f t="shared" si="34"/>
        <v>905.76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635344</v>
      </c>
      <c r="D1134" s="58">
        <f>Bil!E169</f>
        <v>626671</v>
      </c>
      <c r="E1134" s="58">
        <v>0</v>
      </c>
      <c r="F1134" s="58">
        <v>0</v>
      </c>
      <c r="G1134" s="59">
        <f t="shared" si="36"/>
        <v>298412.38799999998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635344</v>
      </c>
      <c r="D1137" s="58">
        <f>Bil!E172</f>
        <v>626671</v>
      </c>
      <c r="E1137" s="58">
        <v>0</v>
      </c>
      <c r="F1137" s="58">
        <v>0</v>
      </c>
      <c r="G1137" s="59">
        <f t="shared" si="36"/>
        <v>304078.446</v>
      </c>
      <c r="H1137" s="59">
        <f t="shared" si="35"/>
        <v>0</v>
      </c>
      <c r="I1137" s="60"/>
    </row>
    <row r="1138" spans="1:9" x14ac:dyDescent="0.2">
      <c r="A1138" s="57">
        <v>152</v>
      </c>
      <c r="B1138" s="58">
        <f>Bil!C173</f>
        <v>162</v>
      </c>
      <c r="C1138" s="58">
        <f>Bil!D173</f>
        <v>8041339</v>
      </c>
      <c r="D1138" s="58">
        <f>Bil!E173</f>
        <v>8189051</v>
      </c>
      <c r="E1138" s="58">
        <v>0</v>
      </c>
      <c r="F1138" s="58">
        <v>0</v>
      </c>
      <c r="G1138" s="59">
        <f t="shared" si="36"/>
        <v>3955949.4420000003</v>
      </c>
      <c r="H1138" s="59">
        <f t="shared" si="35"/>
        <v>0</v>
      </c>
      <c r="I1138" s="60"/>
    </row>
    <row r="1139" spans="1:9" x14ac:dyDescent="0.2">
      <c r="A1139" s="57">
        <v>152</v>
      </c>
      <c r="B1139" s="58">
        <f>Bil!C174</f>
        <v>163</v>
      </c>
      <c r="C1139" s="58">
        <f>Bil!D174</f>
        <v>746331</v>
      </c>
      <c r="D1139" s="58">
        <f>Bil!E174</f>
        <v>765704</v>
      </c>
      <c r="E1139" s="58">
        <v>0</v>
      </c>
      <c r="F1139" s="58">
        <v>0</v>
      </c>
      <c r="G1139" s="59">
        <f t="shared" si="36"/>
        <v>371271.45700000005</v>
      </c>
      <c r="H1139" s="59">
        <f t="shared" si="35"/>
        <v>0</v>
      </c>
      <c r="I1139" s="60"/>
    </row>
    <row r="1140" spans="1:9" x14ac:dyDescent="0.2">
      <c r="A1140" s="57">
        <v>152</v>
      </c>
      <c r="B1140" s="58">
        <f>Bil!C175</f>
        <v>164</v>
      </c>
      <c r="C1140" s="58">
        <f>Bil!D175</f>
        <v>746331</v>
      </c>
      <c r="D1140" s="58">
        <f>Bil!E175</f>
        <v>729333</v>
      </c>
      <c r="E1140" s="58">
        <v>0</v>
      </c>
      <c r="F1140" s="58">
        <v>0</v>
      </c>
      <c r="G1140" s="59">
        <f t="shared" si="36"/>
        <v>361619.50800000003</v>
      </c>
      <c r="H1140" s="59">
        <f t="shared" si="35"/>
        <v>0</v>
      </c>
      <c r="I1140" s="60"/>
    </row>
    <row r="1141" spans="1:9" x14ac:dyDescent="0.2">
      <c r="A1141" s="57">
        <v>152</v>
      </c>
      <c r="B1141" s="58">
        <f>Bil!C176</f>
        <v>165</v>
      </c>
      <c r="C1141" s="58">
        <f>Bil!D176</f>
        <v>621940</v>
      </c>
      <c r="D1141" s="58">
        <f>Bil!E176</f>
        <v>605658</v>
      </c>
      <c r="E1141" s="58">
        <v>0</v>
      </c>
      <c r="F1141" s="58">
        <v>0</v>
      </c>
      <c r="G1141" s="59">
        <f t="shared" si="36"/>
        <v>302487.24</v>
      </c>
      <c r="H1141" s="59">
        <f t="shared" si="35"/>
        <v>0</v>
      </c>
      <c r="I1141" s="60"/>
    </row>
    <row r="1142" spans="1:9" x14ac:dyDescent="0.2">
      <c r="A1142" s="57">
        <v>152</v>
      </c>
      <c r="B1142" s="58">
        <f>Bil!C177</f>
        <v>166</v>
      </c>
      <c r="C1142" s="58">
        <f>Bil!D177</f>
        <v>123031</v>
      </c>
      <c r="D1142" s="58">
        <f>Bil!E177</f>
        <v>118499</v>
      </c>
      <c r="E1142" s="58">
        <v>0</v>
      </c>
      <c r="F1142" s="58">
        <v>0</v>
      </c>
      <c r="G1142" s="59">
        <f t="shared" si="36"/>
        <v>59764.814000000006</v>
      </c>
      <c r="H1142" s="59">
        <f t="shared" si="35"/>
        <v>0</v>
      </c>
      <c r="I1142" s="60"/>
    </row>
    <row r="1143" spans="1:9" x14ac:dyDescent="0.2">
      <c r="A1143" s="57">
        <v>152</v>
      </c>
      <c r="B1143" s="58">
        <f>Bil!C178</f>
        <v>167</v>
      </c>
      <c r="C1143" s="58">
        <f>Bil!D178</f>
        <v>122</v>
      </c>
      <c r="D1143" s="58">
        <f>Bil!E178</f>
        <v>134</v>
      </c>
      <c r="E1143" s="58">
        <v>0</v>
      </c>
      <c r="F1143" s="58">
        <v>0</v>
      </c>
      <c r="G1143" s="59">
        <f t="shared" si="36"/>
        <v>65.13</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122</v>
      </c>
      <c r="D1146" s="58">
        <f>Bil!E181</f>
        <v>134</v>
      </c>
      <c r="E1146" s="58">
        <v>0</v>
      </c>
      <c r="F1146" s="58">
        <v>0</v>
      </c>
      <c r="G1146" s="59">
        <f t="shared" si="36"/>
        <v>66.300000000000011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1238</v>
      </c>
      <c r="D1150" s="58">
        <f>Bil!E185</f>
        <v>5042</v>
      </c>
      <c r="E1150" s="58">
        <v>0</v>
      </c>
      <c r="F1150" s="58">
        <v>0</v>
      </c>
      <c r="G1150" s="59">
        <f t="shared" si="36"/>
        <v>1970.028</v>
      </c>
      <c r="H1150" s="59">
        <f t="shared" si="35"/>
        <v>0</v>
      </c>
      <c r="I1150" s="60"/>
    </row>
    <row r="1151" spans="1:9" x14ac:dyDescent="0.2">
      <c r="A1151" s="57">
        <v>152</v>
      </c>
      <c r="B1151" s="58">
        <f>Bil!C186</f>
        <v>175</v>
      </c>
      <c r="C1151" s="58">
        <f>Bil!D186</f>
        <v>0</v>
      </c>
      <c r="D1151" s="58">
        <f>Bil!E186</f>
        <v>36371</v>
      </c>
      <c r="E1151" s="58">
        <v>0</v>
      </c>
      <c r="F1151" s="58">
        <v>0</v>
      </c>
      <c r="G1151" s="59">
        <f t="shared" si="36"/>
        <v>12729.849999999999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7295008</v>
      </c>
      <c r="D1199" s="58">
        <f>Bil!E234</f>
        <v>7423347</v>
      </c>
      <c r="E1199" s="58">
        <v>0</v>
      </c>
      <c r="F1199" s="58">
        <v>0</v>
      </c>
      <c r="G1199" s="59">
        <f t="shared" si="38"/>
        <v>4937599.5460000001</v>
      </c>
      <c r="H1199" s="59">
        <f t="shared" si="37"/>
        <v>0</v>
      </c>
      <c r="I1199" s="60"/>
    </row>
    <row r="1200" spans="1:9" x14ac:dyDescent="0.2">
      <c r="A1200" s="57">
        <v>152</v>
      </c>
      <c r="B1200" s="58">
        <f>Bil!C235</f>
        <v>224</v>
      </c>
      <c r="C1200" s="58">
        <f>Bil!D235</f>
        <v>7205380</v>
      </c>
      <c r="D1200" s="58">
        <f>Bil!E235</f>
        <v>7288057</v>
      </c>
      <c r="E1200" s="58">
        <v>0</v>
      </c>
      <c r="F1200" s="58">
        <v>0</v>
      </c>
      <c r="G1200" s="59">
        <f t="shared" si="38"/>
        <v>4879054.6559999995</v>
      </c>
      <c r="H1200" s="59">
        <f t="shared" si="37"/>
        <v>0</v>
      </c>
      <c r="I1200" s="60"/>
    </row>
    <row r="1201" spans="1:9" x14ac:dyDescent="0.2">
      <c r="A1201" s="57">
        <v>152</v>
      </c>
      <c r="B1201" s="58">
        <f>Bil!C236</f>
        <v>225</v>
      </c>
      <c r="C1201" s="58">
        <f>Bil!D236</f>
        <v>7205380</v>
      </c>
      <c r="D1201" s="58">
        <f>Bil!E236</f>
        <v>7288057</v>
      </c>
      <c r="E1201" s="58">
        <v>0</v>
      </c>
      <c r="F1201" s="58">
        <v>0</v>
      </c>
      <c r="G1201" s="59">
        <f t="shared" si="38"/>
        <v>4900836.1500000004</v>
      </c>
      <c r="H1201" s="59">
        <f t="shared" si="37"/>
        <v>0</v>
      </c>
      <c r="I1201" s="60"/>
    </row>
    <row r="1202" spans="1:9" x14ac:dyDescent="0.2">
      <c r="A1202" s="57">
        <v>152</v>
      </c>
      <c r="B1202" s="58">
        <f>Bil!C237</f>
        <v>226</v>
      </c>
      <c r="C1202" s="58">
        <f>Bil!D237</f>
        <v>7031630</v>
      </c>
      <c r="D1202" s="58">
        <f>Bil!E237</f>
        <v>7114307</v>
      </c>
      <c r="E1202" s="58">
        <v>0</v>
      </c>
      <c r="F1202" s="58">
        <v>0</v>
      </c>
      <c r="G1202" s="59">
        <f t="shared" si="38"/>
        <v>4804815.1440000003</v>
      </c>
      <c r="H1202" s="59">
        <f t="shared" si="37"/>
        <v>0</v>
      </c>
      <c r="I1202" s="60"/>
    </row>
    <row r="1203" spans="1:9" x14ac:dyDescent="0.2">
      <c r="A1203" s="57">
        <v>152</v>
      </c>
      <c r="B1203" s="58">
        <f>Bil!C238</f>
        <v>227</v>
      </c>
      <c r="C1203" s="58">
        <f>Bil!D238</f>
        <v>173750</v>
      </c>
      <c r="D1203" s="58">
        <f>Bil!E238</f>
        <v>173750</v>
      </c>
      <c r="E1203" s="58">
        <v>0</v>
      </c>
      <c r="F1203" s="58">
        <v>0</v>
      </c>
      <c r="G1203" s="59">
        <f t="shared" si="38"/>
        <v>118323.75</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286415</v>
      </c>
      <c r="D1208" s="58">
        <f>Bil!E243</f>
        <v>517943</v>
      </c>
      <c r="E1208" s="58">
        <v>0</v>
      </c>
      <c r="F1208" s="58">
        <v>0</v>
      </c>
      <c r="G1208" s="59">
        <f t="shared" si="38"/>
        <v>306773.83200000005</v>
      </c>
      <c r="H1208" s="59">
        <f t="shared" si="37"/>
        <v>0</v>
      </c>
      <c r="I1208" s="60"/>
    </row>
    <row r="1209" spans="1:9" x14ac:dyDescent="0.2">
      <c r="A1209" s="57">
        <v>152</v>
      </c>
      <c r="B1209" s="58">
        <f>Bil!C244</f>
        <v>233</v>
      </c>
      <c r="C1209" s="58">
        <f>Bil!D244</f>
        <v>286415</v>
      </c>
      <c r="D1209" s="58">
        <f>Bil!E244</f>
        <v>517943</v>
      </c>
      <c r="E1209" s="58">
        <v>0</v>
      </c>
      <c r="F1209" s="58">
        <v>0</v>
      </c>
      <c r="G1209" s="59">
        <f t="shared" si="38"/>
        <v>308096.13300000003</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196787</v>
      </c>
      <c r="D1212" s="58">
        <f>Bil!E247</f>
        <v>382653</v>
      </c>
      <c r="E1212" s="58">
        <v>0</v>
      </c>
      <c r="F1212" s="58">
        <v>0</v>
      </c>
      <c r="G1212" s="59">
        <f t="shared" si="38"/>
        <v>227053.94799999997</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196787</v>
      </c>
      <c r="D1214" s="58">
        <f>Bil!E249</f>
        <v>382653</v>
      </c>
      <c r="E1214" s="58">
        <v>0</v>
      </c>
      <c r="F1214" s="58">
        <v>0</v>
      </c>
      <c r="G1214" s="59">
        <f t="shared" si="38"/>
        <v>228978.13399999996</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1444283</v>
      </c>
      <c r="E1220" s="58">
        <v>0</v>
      </c>
      <c r="F1220" s="58">
        <v>0</v>
      </c>
      <c r="G1220" s="59">
        <f t="shared" si="38"/>
        <v>704810.10399999993</v>
      </c>
      <c r="H1220" s="59">
        <f t="shared" si="39"/>
        <v>0</v>
      </c>
      <c r="I1220" s="60"/>
    </row>
    <row r="1221" spans="1:9" x14ac:dyDescent="0.2">
      <c r="A1221" s="57">
        <v>152</v>
      </c>
      <c r="B1221" s="58">
        <f>Bil!C256</f>
        <v>245</v>
      </c>
      <c r="C1221" s="58">
        <f>Bil!D256</f>
        <v>0</v>
      </c>
      <c r="D1221" s="58">
        <f>Bil!E256</f>
        <v>1444283</v>
      </c>
      <c r="E1221" s="58">
        <v>0</v>
      </c>
      <c r="F1221" s="58">
        <v>0</v>
      </c>
      <c r="G1221" s="59">
        <f t="shared" si="38"/>
        <v>707698.67</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746331</v>
      </c>
      <c r="D1251" s="58">
        <f>Bil!E287</f>
        <v>729333</v>
      </c>
      <c r="E1251" s="58">
        <v>0</v>
      </c>
      <c r="F1251" s="58">
        <v>0</v>
      </c>
      <c r="G1251" s="59">
        <f t="shared" si="40"/>
        <v>606374.17500000005</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36371</v>
      </c>
      <c r="E1253" s="58">
        <v>0</v>
      </c>
      <c r="F1253" s="58">
        <v>0</v>
      </c>
      <c r="G1253" s="59">
        <f t="shared" si="40"/>
        <v>20149.534000000003</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9226660</v>
      </c>
      <c r="D1396" s="58">
        <f>RasF!E121</f>
        <v>9449062</v>
      </c>
      <c r="E1396" s="58">
        <v>0</v>
      </c>
      <c r="F1396" s="58">
        <v>0</v>
      </c>
      <c r="G1396" s="59">
        <f t="shared" si="44"/>
        <v>3093726.2399999998</v>
      </c>
      <c r="H1396" s="59">
        <f t="shared" si="43"/>
        <v>0</v>
      </c>
      <c r="I1396" s="60"/>
    </row>
    <row r="1397" spans="1:9" x14ac:dyDescent="0.2">
      <c r="A1397" s="57">
        <v>154</v>
      </c>
      <c r="B1397" s="58">
        <f>RasF!C122</f>
        <v>111</v>
      </c>
      <c r="C1397" s="58">
        <f>RasF!D122</f>
        <v>9028402</v>
      </c>
      <c r="D1397" s="58">
        <f>RasF!E122</f>
        <v>9084209</v>
      </c>
      <c r="E1397" s="58">
        <v>0</v>
      </c>
      <c r="F1397" s="58">
        <v>0</v>
      </c>
      <c r="G1397" s="59">
        <f t="shared" si="44"/>
        <v>3018847.02</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9028402</v>
      </c>
      <c r="D1399" s="58">
        <f>RasF!E124</f>
        <v>9084209</v>
      </c>
      <c r="E1399" s="58">
        <v>0</v>
      </c>
      <c r="F1399" s="58">
        <v>0</v>
      </c>
      <c r="G1399" s="59">
        <f t="shared" si="44"/>
        <v>3073240.66</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198258</v>
      </c>
      <c r="D1408" s="58">
        <f>RasF!E133</f>
        <v>364853</v>
      </c>
      <c r="E1408" s="58">
        <v>0</v>
      </c>
      <c r="F1408" s="58">
        <v>0</v>
      </c>
      <c r="G1408" s="59">
        <f t="shared" si="44"/>
        <v>113211.60799999999</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9226660</v>
      </c>
      <c r="D1423" s="67">
        <f>RasF!E148</f>
        <v>9449062</v>
      </c>
      <c r="E1423" s="67">
        <v>0</v>
      </c>
      <c r="F1423" s="67">
        <v>0</v>
      </c>
      <c r="G1423" s="68">
        <f t="shared" si="44"/>
        <v>3853095.4080000008</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746330</v>
      </c>
      <c r="D1468" s="70"/>
      <c r="E1468" s="70">
        <v>0</v>
      </c>
      <c r="F1468" s="70">
        <v>0</v>
      </c>
      <c r="G1468" s="64">
        <f t="shared" ref="G1468:G1499" si="51">B1468/1000*C1468</f>
        <v>746.33</v>
      </c>
      <c r="H1468" s="64">
        <f t="shared" ref="H1468:H1499" si="52">ABS(C1468-ROUND(C1468,0))</f>
        <v>0</v>
      </c>
      <c r="I1468" s="65"/>
    </row>
    <row r="1469" spans="1:9" x14ac:dyDescent="0.2">
      <c r="A1469" s="73">
        <v>159</v>
      </c>
      <c r="B1469" s="61">
        <f>Obv!C13</f>
        <v>2</v>
      </c>
      <c r="C1469" s="61">
        <f>Obv!D13</f>
        <v>9574241</v>
      </c>
      <c r="D1469" s="61">
        <v>0</v>
      </c>
      <c r="E1469" s="61">
        <v>0</v>
      </c>
      <c r="F1469" s="61">
        <v>0</v>
      </c>
      <c r="G1469" s="59">
        <f t="shared" si="51"/>
        <v>19148.482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9341034</v>
      </c>
      <c r="D1471" s="61">
        <v>0</v>
      </c>
      <c r="E1471" s="61">
        <v>0</v>
      </c>
      <c r="F1471" s="61">
        <v>0</v>
      </c>
      <c r="G1471" s="59">
        <f t="shared" si="51"/>
        <v>37364.135999999999</v>
      </c>
      <c r="H1471" s="59">
        <f t="shared" si="52"/>
        <v>0</v>
      </c>
      <c r="I1471" s="60"/>
    </row>
    <row r="1472" spans="1:9" x14ac:dyDescent="0.2">
      <c r="A1472" s="73">
        <v>159</v>
      </c>
      <c r="B1472" s="61">
        <f>Obv!C16</f>
        <v>5</v>
      </c>
      <c r="C1472" s="61">
        <f>Obv!D16</f>
        <v>7801135</v>
      </c>
      <c r="D1472" s="61">
        <v>0</v>
      </c>
      <c r="E1472" s="61">
        <v>0</v>
      </c>
      <c r="F1472" s="61">
        <v>0</v>
      </c>
      <c r="G1472" s="59">
        <f t="shared" si="51"/>
        <v>39005.675000000003</v>
      </c>
      <c r="H1472" s="59">
        <f t="shared" si="52"/>
        <v>0</v>
      </c>
      <c r="I1472" s="60"/>
    </row>
    <row r="1473" spans="1:9" x14ac:dyDescent="0.2">
      <c r="A1473" s="73">
        <v>159</v>
      </c>
      <c r="B1473" s="61">
        <f>Obv!C17</f>
        <v>6</v>
      </c>
      <c r="C1473" s="61">
        <f>Obv!D17</f>
        <v>1456650</v>
      </c>
      <c r="D1473" s="61">
        <v>0</v>
      </c>
      <c r="E1473" s="61">
        <v>0</v>
      </c>
      <c r="F1473" s="61">
        <v>0</v>
      </c>
      <c r="G1473" s="59">
        <f t="shared" si="51"/>
        <v>8739.9</v>
      </c>
      <c r="H1473" s="59">
        <f t="shared" si="52"/>
        <v>0</v>
      </c>
      <c r="I1473" s="60"/>
    </row>
    <row r="1474" spans="1:9" x14ac:dyDescent="0.2">
      <c r="A1474" s="73">
        <v>159</v>
      </c>
      <c r="B1474" s="61">
        <f>Obv!C18</f>
        <v>7</v>
      </c>
      <c r="C1474" s="61">
        <f>Obv!D18</f>
        <v>4246</v>
      </c>
      <c r="D1474" s="61">
        <v>0</v>
      </c>
      <c r="E1474" s="61">
        <v>0</v>
      </c>
      <c r="F1474" s="61">
        <v>0</v>
      </c>
      <c r="G1474" s="59">
        <f t="shared" si="51"/>
        <v>29.722000000000001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79003</v>
      </c>
      <c r="D1478" s="61">
        <v>0</v>
      </c>
      <c r="E1478" s="61">
        <v>0</v>
      </c>
      <c r="F1478" s="61">
        <v>0</v>
      </c>
      <c r="G1478" s="59">
        <f t="shared" si="51"/>
        <v>869.0329999999999</v>
      </c>
      <c r="H1478" s="59">
        <f t="shared" si="52"/>
        <v>0</v>
      </c>
      <c r="I1478" s="60"/>
    </row>
    <row r="1479" spans="1:9" x14ac:dyDescent="0.2">
      <c r="A1479" s="73">
        <v>159</v>
      </c>
      <c r="B1479" s="61">
        <f>Obv!C23</f>
        <v>12</v>
      </c>
      <c r="C1479" s="61">
        <f>Obv!D23</f>
        <v>233207</v>
      </c>
      <c r="D1479" s="61">
        <v>0</v>
      </c>
      <c r="E1479" s="61">
        <v>0</v>
      </c>
      <c r="F1479" s="61">
        <v>0</v>
      </c>
      <c r="G1479" s="59">
        <f t="shared" si="51"/>
        <v>2798.4839999999999</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9554868</v>
      </c>
      <c r="D1486" s="61">
        <v>0</v>
      </c>
      <c r="E1486" s="61">
        <v>0</v>
      </c>
      <c r="F1486" s="61">
        <v>0</v>
      </c>
      <c r="G1486" s="59">
        <f t="shared" si="51"/>
        <v>181542.492</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9358031</v>
      </c>
      <c r="D1488" s="61">
        <v>0</v>
      </c>
      <c r="E1488" s="61">
        <v>0</v>
      </c>
      <c r="F1488" s="61">
        <v>0</v>
      </c>
      <c r="G1488" s="59">
        <f t="shared" si="51"/>
        <v>196518.65100000001</v>
      </c>
      <c r="H1488" s="59">
        <f t="shared" si="52"/>
        <v>0</v>
      </c>
      <c r="I1488" s="60"/>
    </row>
    <row r="1489" spans="1:9" x14ac:dyDescent="0.2">
      <c r="A1489" s="73">
        <v>159</v>
      </c>
      <c r="B1489" s="61">
        <f>Obv!C33</f>
        <v>22</v>
      </c>
      <c r="C1489" s="61">
        <f>Obv!D33</f>
        <v>7817418</v>
      </c>
      <c r="D1489" s="61">
        <v>0</v>
      </c>
      <c r="E1489" s="61">
        <v>0</v>
      </c>
      <c r="F1489" s="61">
        <v>0</v>
      </c>
      <c r="G1489" s="59">
        <f t="shared" si="51"/>
        <v>171983.196</v>
      </c>
      <c r="H1489" s="59">
        <f t="shared" si="52"/>
        <v>0</v>
      </c>
      <c r="I1489" s="60"/>
    </row>
    <row r="1490" spans="1:9" x14ac:dyDescent="0.2">
      <c r="A1490" s="73">
        <v>159</v>
      </c>
      <c r="B1490" s="61">
        <f>Obv!C34</f>
        <v>23</v>
      </c>
      <c r="C1490" s="61">
        <f>Obv!D34</f>
        <v>1461182</v>
      </c>
      <c r="D1490" s="61">
        <v>0</v>
      </c>
      <c r="E1490" s="61">
        <v>0</v>
      </c>
      <c r="F1490" s="61">
        <v>0</v>
      </c>
      <c r="G1490" s="59">
        <f t="shared" si="51"/>
        <v>33607.186000000002</v>
      </c>
      <c r="H1490" s="59">
        <f t="shared" si="52"/>
        <v>0</v>
      </c>
      <c r="I1490" s="60"/>
    </row>
    <row r="1491" spans="1:9" x14ac:dyDescent="0.2">
      <c r="A1491" s="73">
        <v>159</v>
      </c>
      <c r="B1491" s="61">
        <f>Obv!C35</f>
        <v>24</v>
      </c>
      <c r="C1491" s="61">
        <f>Obv!D35</f>
        <v>4233</v>
      </c>
      <c r="D1491" s="61">
        <v>0</v>
      </c>
      <c r="E1491" s="61">
        <v>0</v>
      </c>
      <c r="F1491" s="61">
        <v>0</v>
      </c>
      <c r="G1491" s="59">
        <f t="shared" si="51"/>
        <v>101.592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75198</v>
      </c>
      <c r="D1495" s="61">
        <v>0</v>
      </c>
      <c r="E1495" s="61">
        <v>0</v>
      </c>
      <c r="F1495" s="61">
        <v>0</v>
      </c>
      <c r="G1495" s="59">
        <f t="shared" si="51"/>
        <v>2105.5439999999999</v>
      </c>
      <c r="H1495" s="59">
        <f t="shared" si="52"/>
        <v>0</v>
      </c>
      <c r="I1495" s="60"/>
    </row>
    <row r="1496" spans="1:9" x14ac:dyDescent="0.2">
      <c r="A1496" s="73">
        <v>159</v>
      </c>
      <c r="B1496" s="61">
        <f>Obv!C40</f>
        <v>29</v>
      </c>
      <c r="C1496" s="61">
        <f>Obv!D40</f>
        <v>196837</v>
      </c>
      <c r="D1496" s="61">
        <v>0</v>
      </c>
      <c r="E1496" s="61">
        <v>0</v>
      </c>
      <c r="F1496" s="61">
        <v>0</v>
      </c>
      <c r="G1496" s="59">
        <f t="shared" si="51"/>
        <v>5708.2730000000001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765703</v>
      </c>
      <c r="D1503" s="61">
        <v>0</v>
      </c>
      <c r="E1503" s="61">
        <v>0</v>
      </c>
      <c r="F1503" s="61">
        <v>0</v>
      </c>
      <c r="G1503" s="59">
        <f t="shared" si="53"/>
        <v>27565.307999999997</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765703</v>
      </c>
      <c r="D1557" s="61">
        <v>0</v>
      </c>
      <c r="E1557" s="61">
        <v>0</v>
      </c>
      <c r="F1557" s="61">
        <v>0</v>
      </c>
      <c r="G1557" s="59">
        <f t="shared" si="55"/>
        <v>68913.27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765703</v>
      </c>
      <c r="D1559" s="61">
        <v>0</v>
      </c>
      <c r="E1559" s="61">
        <v>0</v>
      </c>
      <c r="F1559" s="61">
        <v>0</v>
      </c>
      <c r="G1559" s="59">
        <f t="shared" si="55"/>
        <v>70444.675999999992</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5" sqref="B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14</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9579</v>
      </c>
      <c r="C6" s="12"/>
      <c r="D6" s="360" t="s">
        <v>3128</v>
      </c>
      <c r="E6" s="361"/>
      <c r="F6" s="15" t="s">
        <v>237</v>
      </c>
      <c r="G6" s="12"/>
      <c r="H6" s="12"/>
      <c r="I6" s="12"/>
      <c r="J6" s="368">
        <f>SUM(Skriveni!G2:G1561)</f>
        <v>185989875.97500005</v>
      </c>
      <c r="K6" s="368"/>
    </row>
    <row r="7" spans="1:11" ht="3" customHeight="1" x14ac:dyDescent="0.2">
      <c r="A7" s="12"/>
      <c r="B7" s="12"/>
      <c r="C7" s="12"/>
      <c r="D7" s="12"/>
      <c r="E7" s="12"/>
      <c r="F7" s="12"/>
      <c r="G7" s="12"/>
      <c r="H7" s="12"/>
      <c r="I7" s="12"/>
      <c r="J7" s="12"/>
      <c r="K7" s="12"/>
    </row>
    <row r="8" spans="1:11" ht="15" customHeight="1" x14ac:dyDescent="0.2">
      <c r="A8" s="22" t="s">
        <v>3125</v>
      </c>
      <c r="B8" s="27">
        <v>3013723</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31431</v>
      </c>
      <c r="C12" s="357" t="s">
        <v>318</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19124230169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65</v>
      </c>
      <c r="C22" s="351" t="str">
        <f>IF(B22&gt;0, "Županija: " &amp; LOOKUP(H2,A83:A103,B83:B103) &amp; ", grad/općina: " &amp; LOOKUP(B22,A107:A663,B107:B663),"Šifra grada/općine nije upisana")</f>
        <v>Županija: OSIJEČKO-BARANJSKA, grad/općina: ČEPIN</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4301</v>
      </c>
      <c r="C31" s="388" t="s">
        <v>1591</v>
      </c>
      <c r="D31" s="389"/>
      <c r="E31" s="82" t="str">
        <f>IF(Kont!E292&gt;0,Kont!E292,"Nema")</f>
        <v>Nema</v>
      </c>
      <c r="F31" s="12"/>
      <c r="G31" s="13" t="s">
        <v>1449</v>
      </c>
      <c r="H31" s="380" t="s">
        <v>4299</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4300</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9245423</v>
      </c>
      <c r="K39" s="114">
        <f>PRRAS!E12</f>
        <v>9494724</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9117542</v>
      </c>
      <c r="K40" s="117">
        <f>PRRAS!E159</f>
        <v>9202657</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89628</v>
      </c>
      <c r="K41" s="117">
        <f>PRRAS!E648</f>
        <v>135291</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7205380</v>
      </c>
      <c r="K43" s="114">
        <f>Bil!E13</f>
        <v>7288057</v>
      </c>
    </row>
    <row r="44" spans="1:11" ht="12.95" customHeight="1" x14ac:dyDescent="0.2">
      <c r="A44" s="371"/>
      <c r="B44" s="376" t="str">
        <f>Bil!B74</f>
        <v>Financijska imovina (AOP 064+073+081+112+128+140+157+158)</v>
      </c>
      <c r="C44" s="401"/>
      <c r="D44" s="401"/>
      <c r="E44" s="401"/>
      <c r="F44" s="401"/>
      <c r="G44" s="401"/>
      <c r="H44" s="401"/>
      <c r="I44" s="115">
        <f>Bil!C74</f>
        <v>63</v>
      </c>
      <c r="J44" s="116">
        <f>Bil!D74</f>
        <v>835959</v>
      </c>
      <c r="K44" s="117">
        <f>Bil!E74</f>
        <v>900994</v>
      </c>
    </row>
    <row r="45" spans="1:11" ht="12.95" customHeight="1" x14ac:dyDescent="0.2">
      <c r="A45" s="371"/>
      <c r="B45" s="376" t="str">
        <f>Bil!B174</f>
        <v xml:space="preserve">Obveze (AOP 164+175+176+192+220) </v>
      </c>
      <c r="C45" s="401"/>
      <c r="D45" s="401"/>
      <c r="E45" s="401"/>
      <c r="F45" s="401"/>
      <c r="G45" s="401"/>
      <c r="H45" s="401"/>
      <c r="I45" s="115">
        <f>Bil!C174</f>
        <v>163</v>
      </c>
      <c r="J45" s="116">
        <f>Bil!D174</f>
        <v>746331</v>
      </c>
      <c r="K45" s="117">
        <f>Bil!E174</f>
        <v>765704</v>
      </c>
    </row>
    <row r="46" spans="1:11" ht="12.95" customHeight="1" x14ac:dyDescent="0.2">
      <c r="A46" s="372"/>
      <c r="B46" s="390" t="str">
        <f>Bil!B234</f>
        <v>Vlastiti izvori (224 + 232 - 236 + 240 do 242)</v>
      </c>
      <c r="C46" s="391"/>
      <c r="D46" s="391"/>
      <c r="E46" s="391"/>
      <c r="F46" s="391"/>
      <c r="G46" s="391"/>
      <c r="H46" s="391"/>
      <c r="I46" s="118">
        <f>Bil!C234</f>
        <v>223</v>
      </c>
      <c r="J46" s="119">
        <f>Bil!D234</f>
        <v>7295008</v>
      </c>
      <c r="K46" s="120">
        <f>Bil!E234</f>
        <v>7423347</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9226660</v>
      </c>
      <c r="K50" s="117">
        <f>RasF!E121</f>
        <v>9449062</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9226660</v>
      </c>
      <c r="K51" s="120">
        <f>RasF!E148</f>
        <v>9449062</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746330</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765703</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765703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374" sqref="E37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09579</v>
      </c>
      <c r="C4" s="414"/>
      <c r="D4" s="414"/>
      <c r="E4" s="415">
        <f>SUM(Skriveni!G2:G976)</f>
        <v>142124174.741</v>
      </c>
      <c r="F4" s="416"/>
    </row>
    <row r="5" spans="1:7" s="23" customFormat="1" ht="15" customHeight="1" x14ac:dyDescent="0.2">
      <c r="B5" s="413" t="str">
        <f>"Naziv: "&amp;IF(RefStr!B10&lt;&gt;"",RefStr!B10,"_______________________________________")</f>
        <v>Naziv: OŠ VLADIMIR NAZOR</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9245423</v>
      </c>
      <c r="E12" s="147">
        <f>E13+E50+E56+E85+E116+E134+E141+E147</f>
        <v>9494724</v>
      </c>
      <c r="F12" s="148">
        <f>IF(D12&lt;&gt;0,IF(E12/D12&gt;=100,"&gt;&gt;100",E12/D12*100),"-")</f>
        <v>102.69648019349682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7842384</v>
      </c>
      <c r="E56" s="147">
        <f>E57+E60+E65+E68+E71+E74+E77+E80</f>
        <v>8001695</v>
      </c>
      <c r="F56" s="150">
        <f t="shared" si="0"/>
        <v>102.03141034664969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53220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v>53220</v>
      </c>
      <c r="F67" s="148" t="str">
        <f t="shared" si="0"/>
        <v>-</v>
      </c>
    </row>
    <row r="68" spans="1:6" s="8" customFormat="1" x14ac:dyDescent="0.2">
      <c r="A68" s="145">
        <v>634</v>
      </c>
      <c r="B68" s="146" t="s">
        <v>916</v>
      </c>
      <c r="C68" s="345">
        <v>57</v>
      </c>
      <c r="D68" s="147">
        <f>SUM(D69:D70)</f>
        <v>42995</v>
      </c>
      <c r="E68" s="147">
        <f>SUM(E69:E70)</f>
        <v>24016</v>
      </c>
      <c r="F68" s="150">
        <f t="shared" si="0"/>
        <v>55.857657867193858</v>
      </c>
    </row>
    <row r="69" spans="1:6" s="8" customFormat="1" x14ac:dyDescent="0.2">
      <c r="A69" s="145">
        <v>6341</v>
      </c>
      <c r="B69" s="146" t="s">
        <v>3699</v>
      </c>
      <c r="C69" s="345">
        <v>58</v>
      </c>
      <c r="D69" s="149">
        <v>42995</v>
      </c>
      <c r="E69" s="149">
        <v>24016</v>
      </c>
      <c r="F69" s="148">
        <f t="shared" si="0"/>
        <v>55.857657867193858</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7799389</v>
      </c>
      <c r="E74" s="147">
        <f>SUM(E75:E76)</f>
        <v>7912083</v>
      </c>
      <c r="F74" s="150">
        <f t="shared" si="0"/>
        <v>101.44490805625928</v>
      </c>
    </row>
    <row r="75" spans="1:6" s="8" customFormat="1" x14ac:dyDescent="0.2">
      <c r="A75" s="145" t="s">
        <v>1142</v>
      </c>
      <c r="B75" s="146" t="s">
        <v>3980</v>
      </c>
      <c r="C75" s="345">
        <v>64</v>
      </c>
      <c r="D75" s="149">
        <v>7799389</v>
      </c>
      <c r="E75" s="149">
        <v>7908083</v>
      </c>
      <c r="F75" s="148">
        <f t="shared" si="0"/>
        <v>101.39362198756852</v>
      </c>
    </row>
    <row r="76" spans="1:6" s="8" customFormat="1" x14ac:dyDescent="0.2">
      <c r="A76" s="145" t="s">
        <v>3981</v>
      </c>
      <c r="B76" s="146" t="s">
        <v>3982</v>
      </c>
      <c r="C76" s="345">
        <v>65</v>
      </c>
      <c r="D76" s="149"/>
      <c r="E76" s="149">
        <v>4000</v>
      </c>
      <c r="F76" s="148" t="str">
        <f t="shared" si="0"/>
        <v>-</v>
      </c>
    </row>
    <row r="77" spans="1:6" s="8" customFormat="1" x14ac:dyDescent="0.2">
      <c r="A77" s="145" t="s">
        <v>3983</v>
      </c>
      <c r="B77" s="146" t="s">
        <v>919</v>
      </c>
      <c r="C77" s="345">
        <v>66</v>
      </c>
      <c r="D77" s="147">
        <f>SUM(D78:D79)</f>
        <v>0</v>
      </c>
      <c r="E77" s="147">
        <f>SUM(E78:E79)</f>
        <v>12376</v>
      </c>
      <c r="F77" s="150" t="str">
        <f t="shared" si="0"/>
        <v>-</v>
      </c>
    </row>
    <row r="78" spans="1:6" s="8" customFormat="1" x14ac:dyDescent="0.2">
      <c r="A78" s="145" t="s">
        <v>3984</v>
      </c>
      <c r="B78" s="146" t="s">
        <v>920</v>
      </c>
      <c r="C78" s="345">
        <v>67</v>
      </c>
      <c r="D78" s="149"/>
      <c r="E78" s="149">
        <v>12376</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88</v>
      </c>
      <c r="E85" s="147">
        <f>E86+E94+E101+E109</f>
        <v>45</v>
      </c>
      <c r="F85" s="150">
        <f t="shared" si="1"/>
        <v>51.136363636363633</v>
      </c>
    </row>
    <row r="86" spans="1:6" s="8" customFormat="1" x14ac:dyDescent="0.2">
      <c r="A86" s="145">
        <v>641</v>
      </c>
      <c r="B86" s="146" t="s">
        <v>929</v>
      </c>
      <c r="C86" s="345">
        <v>75</v>
      </c>
      <c r="D86" s="147">
        <f>SUM(D87:D93)</f>
        <v>88</v>
      </c>
      <c r="E86" s="147">
        <f>SUM(E87:E93)</f>
        <v>45</v>
      </c>
      <c r="F86" s="150">
        <f t="shared" si="1"/>
        <v>51.136363636363633</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88</v>
      </c>
      <c r="E88" s="149">
        <v>45</v>
      </c>
      <c r="F88" s="148">
        <f t="shared" si="1"/>
        <v>51.136363636363633</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312861</v>
      </c>
      <c r="E116" s="147">
        <f>E117+E122+E130</f>
        <v>183520</v>
      </c>
      <c r="F116" s="150">
        <f t="shared" si="1"/>
        <v>58.658637541911588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312861</v>
      </c>
      <c r="E122" s="147">
        <f>SUM(E123:E129)</f>
        <v>183520</v>
      </c>
      <c r="F122" s="150">
        <f t="shared" si="1"/>
        <v>58.658637541911588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312861</v>
      </c>
      <c r="E127" s="149">
        <v>183520</v>
      </c>
      <c r="F127" s="148">
        <f t="shared" si="1"/>
        <v>58.658637541911588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2000</v>
      </c>
      <c r="E134" s="147">
        <f>E135+E138</f>
        <v>22800</v>
      </c>
      <c r="F134" s="150">
        <f t="shared" si="1"/>
        <v>1140</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2000</v>
      </c>
      <c r="E138" s="147">
        <f>SUM(E139:E140)</f>
        <v>22800</v>
      </c>
      <c r="F138" s="150">
        <f t="shared" si="1"/>
        <v>1140</v>
      </c>
    </row>
    <row r="139" spans="1:6" s="8" customFormat="1" x14ac:dyDescent="0.2">
      <c r="A139" s="145">
        <v>6631</v>
      </c>
      <c r="B139" s="146" t="s">
        <v>1502</v>
      </c>
      <c r="C139" s="345">
        <v>128</v>
      </c>
      <c r="D139" s="149">
        <v>2000</v>
      </c>
      <c r="E139" s="149">
        <v>9602</v>
      </c>
      <c r="F139" s="148">
        <f t="shared" si="1"/>
        <v>480.1</v>
      </c>
    </row>
    <row r="140" spans="1:6" s="8" customFormat="1" x14ac:dyDescent="0.2">
      <c r="A140" s="145">
        <v>6632</v>
      </c>
      <c r="B140" s="151" t="s">
        <v>1503</v>
      </c>
      <c r="C140" s="345">
        <v>129</v>
      </c>
      <c r="D140" s="149"/>
      <c r="E140" s="149">
        <v>13198</v>
      </c>
      <c r="F140" s="148" t="str">
        <f t="shared" si="1"/>
        <v>-</v>
      </c>
    </row>
    <row r="141" spans="1:6" s="8" customFormat="1" x14ac:dyDescent="0.2">
      <c r="A141" s="145">
        <v>67</v>
      </c>
      <c r="B141" s="151" t="s">
        <v>427</v>
      </c>
      <c r="C141" s="345">
        <v>130</v>
      </c>
      <c r="D141" s="147">
        <f>D142+D146</f>
        <v>1088090</v>
      </c>
      <c r="E141" s="147">
        <f>E142+E146</f>
        <v>1286664</v>
      </c>
      <c r="F141" s="150">
        <f t="shared" si="1"/>
        <v>118.24977713240632</v>
      </c>
    </row>
    <row r="142" spans="1:6" s="8" customFormat="1" ht="24" x14ac:dyDescent="0.2">
      <c r="A142" s="145">
        <v>671</v>
      </c>
      <c r="B142" s="154" t="s">
        <v>1672</v>
      </c>
      <c r="C142" s="345">
        <v>131</v>
      </c>
      <c r="D142" s="147">
        <f>SUM(D143:D145)</f>
        <v>1088090</v>
      </c>
      <c r="E142" s="147">
        <f>SUM(E143:E145)</f>
        <v>1286664</v>
      </c>
      <c r="F142" s="150">
        <f t="shared" ref="F142:F205" si="2">IF(D142&lt;&gt;0,IF(E142/D142&gt;=100,"&gt;&gt;100",E142/D142*100),"-")</f>
        <v>118.24977713240632</v>
      </c>
    </row>
    <row r="143" spans="1:6" s="8" customFormat="1" x14ac:dyDescent="0.2">
      <c r="A143" s="145">
        <v>6711</v>
      </c>
      <c r="B143" s="146" t="s">
        <v>3582</v>
      </c>
      <c r="C143" s="345">
        <v>132</v>
      </c>
      <c r="D143" s="149">
        <v>1027552</v>
      </c>
      <c r="E143" s="149">
        <v>1161631</v>
      </c>
      <c r="F143" s="148">
        <f t="shared" si="2"/>
        <v>113.04839073837624</v>
      </c>
    </row>
    <row r="144" spans="1:6" s="8" customFormat="1" x14ac:dyDescent="0.2">
      <c r="A144" s="145">
        <v>6712</v>
      </c>
      <c r="B144" s="151" t="s">
        <v>2276</v>
      </c>
      <c r="C144" s="345">
        <v>133</v>
      </c>
      <c r="D144" s="149">
        <v>60538</v>
      </c>
      <c r="E144" s="149">
        <v>125033</v>
      </c>
      <c r="F144" s="148">
        <f t="shared" si="2"/>
        <v>206.53639036638145</v>
      </c>
    </row>
    <row r="145" spans="1:6" s="8" customFormat="1" ht="24" x14ac:dyDescent="0.2">
      <c r="A145" s="145" t="s">
        <v>2277</v>
      </c>
      <c r="B145" s="146" t="s">
        <v>2278</v>
      </c>
      <c r="C145" s="345">
        <v>134</v>
      </c>
      <c r="D145" s="149"/>
      <c r="E145" s="149">
        <v>0</v>
      </c>
      <c r="F145" s="148" t="str">
        <f t="shared" si="2"/>
        <v>-</v>
      </c>
    </row>
    <row r="146" spans="1:6" s="8" customFormat="1" x14ac:dyDescent="0.2">
      <c r="A146" s="145" t="s">
        <v>2279</v>
      </c>
      <c r="B146" s="146" t="s">
        <v>1598</v>
      </c>
      <c r="C146" s="345">
        <v>135</v>
      </c>
      <c r="D146" s="149"/>
      <c r="E146" s="149">
        <v>0</v>
      </c>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v>0</v>
      </c>
      <c r="F149" s="148" t="str">
        <f t="shared" si="2"/>
        <v>-</v>
      </c>
    </row>
    <row r="150" spans="1:6" s="8" customFormat="1" x14ac:dyDescent="0.2">
      <c r="A150" s="145">
        <v>6812</v>
      </c>
      <c r="B150" s="146" t="s">
        <v>1500</v>
      </c>
      <c r="C150" s="345">
        <v>139</v>
      </c>
      <c r="D150" s="149"/>
      <c r="E150" s="149">
        <v>0</v>
      </c>
      <c r="F150" s="148" t="str">
        <f t="shared" si="2"/>
        <v>-</v>
      </c>
    </row>
    <row r="151" spans="1:6" s="8" customFormat="1" x14ac:dyDescent="0.2">
      <c r="A151" s="145">
        <v>6813</v>
      </c>
      <c r="B151" s="146" t="s">
        <v>1737</v>
      </c>
      <c r="C151" s="345">
        <v>140</v>
      </c>
      <c r="D151" s="149"/>
      <c r="E151" s="149">
        <v>0</v>
      </c>
      <c r="F151" s="148" t="str">
        <f t="shared" si="2"/>
        <v>-</v>
      </c>
    </row>
    <row r="152" spans="1:6" s="8" customFormat="1" x14ac:dyDescent="0.2">
      <c r="A152" s="145">
        <v>6814</v>
      </c>
      <c r="B152" s="146" t="s">
        <v>1738</v>
      </c>
      <c r="C152" s="345">
        <v>141</v>
      </c>
      <c r="D152" s="149"/>
      <c r="E152" s="149">
        <v>0</v>
      </c>
      <c r="F152" s="148" t="str">
        <f t="shared" si="2"/>
        <v>-</v>
      </c>
    </row>
    <row r="153" spans="1:6" s="8" customFormat="1" x14ac:dyDescent="0.2">
      <c r="A153" s="145">
        <v>6815</v>
      </c>
      <c r="B153" s="146" t="s">
        <v>2168</v>
      </c>
      <c r="C153" s="345">
        <v>142</v>
      </c>
      <c r="D153" s="149"/>
      <c r="E153" s="149">
        <v>0</v>
      </c>
      <c r="F153" s="148" t="str">
        <f t="shared" si="2"/>
        <v>-</v>
      </c>
    </row>
    <row r="154" spans="1:6" s="8" customFormat="1" x14ac:dyDescent="0.2">
      <c r="A154" s="145">
        <v>6816</v>
      </c>
      <c r="B154" s="146" t="s">
        <v>1739</v>
      </c>
      <c r="C154" s="345">
        <v>143</v>
      </c>
      <c r="D154" s="149"/>
      <c r="E154" s="149">
        <v>0</v>
      </c>
      <c r="F154" s="148" t="str">
        <f t="shared" si="2"/>
        <v>-</v>
      </c>
    </row>
    <row r="155" spans="1:6" s="8" customFormat="1" x14ac:dyDescent="0.2">
      <c r="A155" s="145">
        <v>6817</v>
      </c>
      <c r="B155" s="146" t="s">
        <v>2994</v>
      </c>
      <c r="C155" s="345">
        <v>144</v>
      </c>
      <c r="D155" s="149"/>
      <c r="E155" s="149">
        <v>0</v>
      </c>
      <c r="F155" s="148" t="str">
        <f t="shared" si="2"/>
        <v>-</v>
      </c>
    </row>
    <row r="156" spans="1:6" s="8" customFormat="1" x14ac:dyDescent="0.2">
      <c r="A156" s="145">
        <v>6818</v>
      </c>
      <c r="B156" s="146" t="s">
        <v>2995</v>
      </c>
      <c r="C156" s="345">
        <v>145</v>
      </c>
      <c r="D156" s="149"/>
      <c r="E156" s="149">
        <v>0</v>
      </c>
      <c r="F156" s="148" t="str">
        <f t="shared" si="2"/>
        <v>-</v>
      </c>
    </row>
    <row r="157" spans="1:6" s="8" customFormat="1" x14ac:dyDescent="0.2">
      <c r="A157" s="145">
        <v>6819</v>
      </c>
      <c r="B157" s="146" t="s">
        <v>1501</v>
      </c>
      <c r="C157" s="345">
        <v>146</v>
      </c>
      <c r="D157" s="149"/>
      <c r="E157" s="149">
        <v>0</v>
      </c>
      <c r="F157" s="148" t="str">
        <f t="shared" si="2"/>
        <v>-</v>
      </c>
    </row>
    <row r="158" spans="1:6" s="8" customFormat="1" x14ac:dyDescent="0.2">
      <c r="A158" s="145">
        <v>683</v>
      </c>
      <c r="B158" s="146" t="s">
        <v>2996</v>
      </c>
      <c r="C158" s="345">
        <v>147</v>
      </c>
      <c r="D158" s="149"/>
      <c r="E158" s="149">
        <v>0</v>
      </c>
      <c r="F158" s="148" t="str">
        <f t="shared" si="2"/>
        <v>-</v>
      </c>
    </row>
    <row r="159" spans="1:6" s="8" customFormat="1" x14ac:dyDescent="0.2">
      <c r="A159" s="145">
        <v>3</v>
      </c>
      <c r="B159" s="146" t="s">
        <v>430</v>
      </c>
      <c r="C159" s="345">
        <v>148</v>
      </c>
      <c r="D159" s="147">
        <f>D160+D171+D204+D223+D232+D257+D268</f>
        <v>9117542</v>
      </c>
      <c r="E159" s="147">
        <f>E160+E171+E204+E223+E232+E257+E268</f>
        <v>9202657</v>
      </c>
      <c r="F159" s="150">
        <f t="shared" si="2"/>
        <v>100.93353011151471</v>
      </c>
    </row>
    <row r="160" spans="1:6" s="8" customFormat="1" x14ac:dyDescent="0.2">
      <c r="A160" s="145">
        <v>31</v>
      </c>
      <c r="B160" s="146" t="s">
        <v>431</v>
      </c>
      <c r="C160" s="345">
        <v>149</v>
      </c>
      <c r="D160" s="147">
        <f>D161+D166+D167</f>
        <v>7759939</v>
      </c>
      <c r="E160" s="147">
        <f>E161+E166+E167</f>
        <v>7742338</v>
      </c>
      <c r="F160" s="150">
        <f t="shared" si="2"/>
        <v>99.773181206707946</v>
      </c>
    </row>
    <row r="161" spans="1:6" s="8" customFormat="1" x14ac:dyDescent="0.2">
      <c r="A161" s="145">
        <v>311</v>
      </c>
      <c r="B161" s="146" t="s">
        <v>432</v>
      </c>
      <c r="C161" s="345">
        <v>150</v>
      </c>
      <c r="D161" s="147">
        <f>SUM(D162:D165)</f>
        <v>6301654</v>
      </c>
      <c r="E161" s="147">
        <f>SUM(E162:E165)</f>
        <v>6371426</v>
      </c>
      <c r="F161" s="150">
        <f t="shared" si="2"/>
        <v>101.10720137919347</v>
      </c>
    </row>
    <row r="162" spans="1:6" s="8" customFormat="1" x14ac:dyDescent="0.2">
      <c r="A162" s="145">
        <v>3111</v>
      </c>
      <c r="B162" s="146" t="s">
        <v>385</v>
      </c>
      <c r="C162" s="345">
        <v>151</v>
      </c>
      <c r="D162" s="149">
        <v>6078883</v>
      </c>
      <c r="E162" s="149">
        <v>6134541</v>
      </c>
      <c r="F162" s="148">
        <f t="shared" si="2"/>
        <v>100.91559584219667</v>
      </c>
    </row>
    <row r="163" spans="1:6" s="8" customFormat="1" x14ac:dyDescent="0.2">
      <c r="A163" s="145">
        <v>3112</v>
      </c>
      <c r="B163" s="146" t="s">
        <v>386</v>
      </c>
      <c r="C163" s="345">
        <v>152</v>
      </c>
      <c r="D163" s="149"/>
      <c r="E163" s="149">
        <v>0</v>
      </c>
      <c r="F163" s="148" t="str">
        <f t="shared" si="2"/>
        <v>-</v>
      </c>
    </row>
    <row r="164" spans="1:6" s="8" customFormat="1" x14ac:dyDescent="0.2">
      <c r="A164" s="145">
        <v>3113</v>
      </c>
      <c r="B164" s="146" t="s">
        <v>387</v>
      </c>
      <c r="C164" s="345">
        <v>153</v>
      </c>
      <c r="D164" s="149">
        <v>39550</v>
      </c>
      <c r="E164" s="149">
        <v>58490</v>
      </c>
      <c r="F164" s="148">
        <f t="shared" si="2"/>
        <v>147.88874841972185</v>
      </c>
    </row>
    <row r="165" spans="1:6" s="8" customFormat="1" x14ac:dyDescent="0.2">
      <c r="A165" s="145">
        <v>3114</v>
      </c>
      <c r="B165" s="146" t="s">
        <v>388</v>
      </c>
      <c r="C165" s="345">
        <v>154</v>
      </c>
      <c r="D165" s="149">
        <v>183221</v>
      </c>
      <c r="E165" s="149">
        <v>178395</v>
      </c>
      <c r="F165" s="148">
        <f t="shared" si="2"/>
        <v>97.366022453758035</v>
      </c>
    </row>
    <row r="166" spans="1:6" s="8" customFormat="1" x14ac:dyDescent="0.2">
      <c r="A166" s="145">
        <v>312</v>
      </c>
      <c r="B166" s="146" t="s">
        <v>1597</v>
      </c>
      <c r="C166" s="345">
        <v>155</v>
      </c>
      <c r="D166" s="149">
        <v>365141</v>
      </c>
      <c r="E166" s="149">
        <v>269079</v>
      </c>
      <c r="F166" s="148">
        <f t="shared" si="2"/>
        <v>73.691806726716521</v>
      </c>
    </row>
    <row r="167" spans="1:6" s="8" customFormat="1" x14ac:dyDescent="0.2">
      <c r="A167" s="145">
        <v>313</v>
      </c>
      <c r="B167" s="146" t="s">
        <v>2853</v>
      </c>
      <c r="C167" s="345">
        <v>156</v>
      </c>
      <c r="D167" s="147">
        <f>SUM(D168:D170)</f>
        <v>1093144</v>
      </c>
      <c r="E167" s="147">
        <f>SUM(E168:E170)</f>
        <v>1101833</v>
      </c>
      <c r="F167" s="150">
        <f t="shared" si="2"/>
        <v>100.79486325680789</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985101</v>
      </c>
      <c r="E169" s="149">
        <v>990386</v>
      </c>
      <c r="F169" s="148">
        <f t="shared" si="2"/>
        <v>100.53649321237113</v>
      </c>
    </row>
    <row r="170" spans="1:6" s="8" customFormat="1" x14ac:dyDescent="0.2">
      <c r="A170" s="145">
        <v>3133</v>
      </c>
      <c r="B170" s="146" t="s">
        <v>264</v>
      </c>
      <c r="C170" s="345">
        <v>159</v>
      </c>
      <c r="D170" s="149">
        <v>108043</v>
      </c>
      <c r="E170" s="149">
        <v>111447</v>
      </c>
      <c r="F170" s="148">
        <f t="shared" si="2"/>
        <v>103.15059744731265</v>
      </c>
    </row>
    <row r="171" spans="1:6" s="8" customFormat="1" x14ac:dyDescent="0.2">
      <c r="A171" s="145">
        <v>32</v>
      </c>
      <c r="B171" s="146" t="s">
        <v>433</v>
      </c>
      <c r="C171" s="345">
        <v>160</v>
      </c>
      <c r="D171" s="147">
        <f>D172+D177+D185+D195+D196</f>
        <v>1353075</v>
      </c>
      <c r="E171" s="147">
        <f>E172+E177+E185+E195+E196</f>
        <v>1456073</v>
      </c>
      <c r="F171" s="150">
        <f t="shared" si="2"/>
        <v>107.61214271197088</v>
      </c>
    </row>
    <row r="172" spans="1:6" s="8" customFormat="1" x14ac:dyDescent="0.2">
      <c r="A172" s="145">
        <v>321</v>
      </c>
      <c r="B172" s="146" t="s">
        <v>3359</v>
      </c>
      <c r="C172" s="345">
        <v>161</v>
      </c>
      <c r="D172" s="147">
        <f>SUM(D173:D176)</f>
        <v>234900</v>
      </c>
      <c r="E172" s="147">
        <f>SUM(E173:E176)</f>
        <v>283908</v>
      </c>
      <c r="F172" s="150">
        <f t="shared" si="2"/>
        <v>120.86334610472542</v>
      </c>
    </row>
    <row r="173" spans="1:6" s="8" customFormat="1" x14ac:dyDescent="0.2">
      <c r="A173" s="145">
        <v>3211</v>
      </c>
      <c r="B173" s="146" t="s">
        <v>3243</v>
      </c>
      <c r="C173" s="345">
        <v>162</v>
      </c>
      <c r="D173" s="149">
        <v>47884</v>
      </c>
      <c r="E173" s="149">
        <v>40339</v>
      </c>
      <c r="F173" s="148">
        <f t="shared" si="2"/>
        <v>84.24317099657506</v>
      </c>
    </row>
    <row r="174" spans="1:6" s="8" customFormat="1" x14ac:dyDescent="0.2">
      <c r="A174" s="145">
        <v>3212</v>
      </c>
      <c r="B174" s="146" t="s">
        <v>108</v>
      </c>
      <c r="C174" s="345">
        <v>163</v>
      </c>
      <c r="D174" s="149">
        <v>177942</v>
      </c>
      <c r="E174" s="149">
        <v>225361</v>
      </c>
      <c r="F174" s="148">
        <f t="shared" si="2"/>
        <v>126.64857088264716</v>
      </c>
    </row>
    <row r="175" spans="1:6" s="8" customFormat="1" x14ac:dyDescent="0.2">
      <c r="A175" s="145">
        <v>3213</v>
      </c>
      <c r="B175" s="146" t="s">
        <v>2999</v>
      </c>
      <c r="C175" s="345">
        <v>164</v>
      </c>
      <c r="D175" s="149">
        <v>2570</v>
      </c>
      <c r="E175" s="149">
        <v>14095</v>
      </c>
      <c r="F175" s="148">
        <f t="shared" si="2"/>
        <v>548.44357976653691</v>
      </c>
    </row>
    <row r="176" spans="1:6" s="8" customFormat="1" x14ac:dyDescent="0.2">
      <c r="A176" s="145">
        <v>3214</v>
      </c>
      <c r="B176" s="146" t="s">
        <v>2998</v>
      </c>
      <c r="C176" s="345">
        <v>165</v>
      </c>
      <c r="D176" s="149">
        <v>6504</v>
      </c>
      <c r="E176" s="149">
        <v>4113</v>
      </c>
      <c r="F176" s="148">
        <f t="shared" si="2"/>
        <v>63.238007380073803</v>
      </c>
    </row>
    <row r="177" spans="1:6" s="8" customFormat="1" x14ac:dyDescent="0.2">
      <c r="A177" s="145">
        <v>322</v>
      </c>
      <c r="B177" s="146" t="s">
        <v>3360</v>
      </c>
      <c r="C177" s="345">
        <v>166</v>
      </c>
      <c r="D177" s="147">
        <f>SUM(D178:D184)</f>
        <v>653914</v>
      </c>
      <c r="E177" s="147">
        <f>SUM(E178:E184)</f>
        <v>793026</v>
      </c>
      <c r="F177" s="150">
        <f t="shared" si="2"/>
        <v>121.27374547723402</v>
      </c>
    </row>
    <row r="178" spans="1:6" s="8" customFormat="1" x14ac:dyDescent="0.2">
      <c r="A178" s="145">
        <v>3221</v>
      </c>
      <c r="B178" s="146" t="s">
        <v>3000</v>
      </c>
      <c r="C178" s="345">
        <v>167</v>
      </c>
      <c r="D178" s="149">
        <v>80718</v>
      </c>
      <c r="E178" s="149">
        <v>70073</v>
      </c>
      <c r="F178" s="148">
        <f t="shared" si="2"/>
        <v>86.812111301072875</v>
      </c>
    </row>
    <row r="179" spans="1:6" s="8" customFormat="1" x14ac:dyDescent="0.2">
      <c r="A179" s="145">
        <v>3222</v>
      </c>
      <c r="B179" s="146" t="s">
        <v>3001</v>
      </c>
      <c r="C179" s="345">
        <v>168</v>
      </c>
      <c r="D179" s="149">
        <v>198258</v>
      </c>
      <c r="E179" s="149">
        <v>364853</v>
      </c>
      <c r="F179" s="148">
        <f t="shared" si="2"/>
        <v>184.02939603950409</v>
      </c>
    </row>
    <row r="180" spans="1:6" s="8" customFormat="1" x14ac:dyDescent="0.2">
      <c r="A180" s="145">
        <v>3223</v>
      </c>
      <c r="B180" s="146" t="s">
        <v>3002</v>
      </c>
      <c r="C180" s="345">
        <v>169</v>
      </c>
      <c r="D180" s="149">
        <v>291061</v>
      </c>
      <c r="E180" s="149">
        <v>263424</v>
      </c>
      <c r="F180" s="148">
        <f t="shared" si="2"/>
        <v>90.504739556312941</v>
      </c>
    </row>
    <row r="181" spans="1:6" s="8" customFormat="1" x14ac:dyDescent="0.2">
      <c r="A181" s="145">
        <v>3224</v>
      </c>
      <c r="B181" s="146" t="s">
        <v>2236</v>
      </c>
      <c r="C181" s="345">
        <v>170</v>
      </c>
      <c r="D181" s="149">
        <v>71924</v>
      </c>
      <c r="E181" s="149">
        <v>75982</v>
      </c>
      <c r="F181" s="148">
        <f t="shared" si="2"/>
        <v>105.64206662588288</v>
      </c>
    </row>
    <row r="182" spans="1:6" s="8" customFormat="1" x14ac:dyDescent="0.2">
      <c r="A182" s="145">
        <v>3225</v>
      </c>
      <c r="B182" s="146" t="s">
        <v>504</v>
      </c>
      <c r="C182" s="345">
        <v>171</v>
      </c>
      <c r="D182" s="149">
        <v>9955</v>
      </c>
      <c r="E182" s="149">
        <v>15529</v>
      </c>
      <c r="F182" s="148">
        <f t="shared" si="2"/>
        <v>155.99196383726769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1998</v>
      </c>
      <c r="E184" s="149">
        <v>3165</v>
      </c>
      <c r="F184" s="148">
        <f t="shared" si="2"/>
        <v>158.40840840840841</v>
      </c>
    </row>
    <row r="185" spans="1:6" s="8" customFormat="1" x14ac:dyDescent="0.2">
      <c r="A185" s="145">
        <v>323</v>
      </c>
      <c r="B185" s="146" t="s">
        <v>2312</v>
      </c>
      <c r="C185" s="345">
        <v>174</v>
      </c>
      <c r="D185" s="147">
        <f>SUM(D186:D194)</f>
        <v>388113</v>
      </c>
      <c r="E185" s="147">
        <f>SUM(E186:E194)</f>
        <v>305960</v>
      </c>
      <c r="F185" s="150">
        <f t="shared" si="2"/>
        <v>78.832711091872739</v>
      </c>
    </row>
    <row r="186" spans="1:6" s="8" customFormat="1" x14ac:dyDescent="0.2">
      <c r="A186" s="145">
        <v>3231</v>
      </c>
      <c r="B186" s="146" t="s">
        <v>855</v>
      </c>
      <c r="C186" s="345">
        <v>175</v>
      </c>
      <c r="D186" s="149">
        <v>19521</v>
      </c>
      <c r="E186" s="149">
        <v>20370</v>
      </c>
      <c r="F186" s="148">
        <f t="shared" si="2"/>
        <v>104.34916244044874</v>
      </c>
    </row>
    <row r="187" spans="1:6" s="8" customFormat="1" x14ac:dyDescent="0.2">
      <c r="A187" s="145">
        <v>3232</v>
      </c>
      <c r="B187" s="146" t="s">
        <v>3870</v>
      </c>
      <c r="C187" s="345">
        <v>176</v>
      </c>
      <c r="D187" s="149">
        <v>228542</v>
      </c>
      <c r="E187" s="149">
        <v>148204</v>
      </c>
      <c r="F187" s="148">
        <f t="shared" si="2"/>
        <v>64.847599128387785</v>
      </c>
    </row>
    <row r="188" spans="1:6" s="8" customFormat="1" x14ac:dyDescent="0.2">
      <c r="A188" s="145">
        <v>3233</v>
      </c>
      <c r="B188" s="146" t="s">
        <v>3871</v>
      </c>
      <c r="C188" s="345">
        <v>177</v>
      </c>
      <c r="D188" s="149"/>
      <c r="E188" s="149">
        <v>2644</v>
      </c>
      <c r="F188" s="148" t="str">
        <f t="shared" si="2"/>
        <v>-</v>
      </c>
    </row>
    <row r="189" spans="1:6" s="8" customFormat="1" x14ac:dyDescent="0.2">
      <c r="A189" s="145">
        <v>3234</v>
      </c>
      <c r="B189" s="146" t="s">
        <v>3872</v>
      </c>
      <c r="C189" s="345">
        <v>178</v>
      </c>
      <c r="D189" s="149">
        <v>89119</v>
      </c>
      <c r="E189" s="149">
        <v>84873</v>
      </c>
      <c r="F189" s="148">
        <f t="shared" si="2"/>
        <v>95.235583882224901</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26079</v>
      </c>
      <c r="E191" s="149">
        <v>20849</v>
      </c>
      <c r="F191" s="148">
        <f t="shared" si="2"/>
        <v>79.945550059434794</v>
      </c>
    </row>
    <row r="192" spans="1:6" s="8" customFormat="1" x14ac:dyDescent="0.2">
      <c r="A192" s="145">
        <v>3237</v>
      </c>
      <c r="B192" s="146" t="s">
        <v>3875</v>
      </c>
      <c r="C192" s="345">
        <v>181</v>
      </c>
      <c r="D192" s="149">
        <v>9692</v>
      </c>
      <c r="E192" s="149">
        <v>12750</v>
      </c>
      <c r="F192" s="148">
        <f t="shared" si="2"/>
        <v>131.55179529508874</v>
      </c>
    </row>
    <row r="193" spans="1:6" s="8" customFormat="1" x14ac:dyDescent="0.2">
      <c r="A193" s="145">
        <v>3238</v>
      </c>
      <c r="B193" s="146" t="s">
        <v>702</v>
      </c>
      <c r="C193" s="345">
        <v>182</v>
      </c>
      <c r="D193" s="149">
        <v>11307</v>
      </c>
      <c r="E193" s="149">
        <v>8775</v>
      </c>
      <c r="F193" s="148">
        <f t="shared" si="2"/>
        <v>77.606792252586899</v>
      </c>
    </row>
    <row r="194" spans="1:6" s="8" customFormat="1" x14ac:dyDescent="0.2">
      <c r="A194" s="145">
        <v>3239</v>
      </c>
      <c r="B194" s="146" t="s">
        <v>703</v>
      </c>
      <c r="C194" s="345">
        <v>183</v>
      </c>
      <c r="D194" s="149">
        <v>3853</v>
      </c>
      <c r="E194" s="149">
        <v>7495</v>
      </c>
      <c r="F194" s="148">
        <f t="shared" si="2"/>
        <v>194.5237477290423</v>
      </c>
    </row>
    <row r="195" spans="1:6" s="8" customFormat="1" x14ac:dyDescent="0.2">
      <c r="A195" s="145">
        <v>324</v>
      </c>
      <c r="B195" s="146" t="s">
        <v>3584</v>
      </c>
      <c r="C195" s="345">
        <v>184</v>
      </c>
      <c r="D195" s="149">
        <v>42346</v>
      </c>
      <c r="E195" s="149">
        <v>46617</v>
      </c>
      <c r="F195" s="148">
        <f t="shared" si="2"/>
        <v>110.08595853209275</v>
      </c>
    </row>
    <row r="196" spans="1:6" s="8" customFormat="1" x14ac:dyDescent="0.2">
      <c r="A196" s="145">
        <v>329</v>
      </c>
      <c r="B196" s="146" t="s">
        <v>434</v>
      </c>
      <c r="C196" s="345">
        <v>185</v>
      </c>
      <c r="D196" s="147">
        <f>SUM(D197:D203)</f>
        <v>33802</v>
      </c>
      <c r="E196" s="147">
        <f>SUM(E197:E203)</f>
        <v>26562</v>
      </c>
      <c r="F196" s="150">
        <f t="shared" si="2"/>
        <v>78.581149044435236</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6610</v>
      </c>
      <c r="E199" s="149">
        <v>2843</v>
      </c>
      <c r="F199" s="148">
        <f t="shared" si="2"/>
        <v>43.010590015128592</v>
      </c>
    </row>
    <row r="200" spans="1:6" s="8" customFormat="1" x14ac:dyDescent="0.2">
      <c r="A200" s="145">
        <v>3294</v>
      </c>
      <c r="B200" s="146" t="s">
        <v>2313</v>
      </c>
      <c r="C200" s="345">
        <v>189</v>
      </c>
      <c r="D200" s="149">
        <v>400</v>
      </c>
      <c r="E200" s="149">
        <v>400</v>
      </c>
      <c r="F200" s="148">
        <f t="shared" si="2"/>
        <v>100</v>
      </c>
    </row>
    <row r="201" spans="1:6" s="8" customFormat="1" x14ac:dyDescent="0.2">
      <c r="A201" s="145">
        <v>3295</v>
      </c>
      <c r="B201" s="146" t="s">
        <v>3585</v>
      </c>
      <c r="C201" s="345">
        <v>190</v>
      </c>
      <c r="D201" s="149">
        <v>24094</v>
      </c>
      <c r="E201" s="149">
        <v>15381</v>
      </c>
      <c r="F201" s="148">
        <f t="shared" si="2"/>
        <v>63.83746990952104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2698</v>
      </c>
      <c r="E203" s="149">
        <v>7938</v>
      </c>
      <c r="F203" s="148">
        <f t="shared" si="2"/>
        <v>294.21793921423279</v>
      </c>
    </row>
    <row r="204" spans="1:6" s="8" customFormat="1" x14ac:dyDescent="0.2">
      <c r="A204" s="145">
        <v>34</v>
      </c>
      <c r="B204" s="151" t="s">
        <v>435</v>
      </c>
      <c r="C204" s="345">
        <v>193</v>
      </c>
      <c r="D204" s="147">
        <f>D205+D210+D218</f>
        <v>4528</v>
      </c>
      <c r="E204" s="147">
        <f>E205+E210+E218</f>
        <v>4246</v>
      </c>
      <c r="F204" s="150">
        <f t="shared" si="2"/>
        <v>93.772084805653705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4528</v>
      </c>
      <c r="E218" s="147">
        <f>SUM(E219:E222)</f>
        <v>4246</v>
      </c>
      <c r="F218" s="150">
        <f t="shared" si="3"/>
        <v>93.772084805653705</v>
      </c>
    </row>
    <row r="219" spans="1:6" s="8" customFormat="1" x14ac:dyDescent="0.2">
      <c r="A219" s="145">
        <v>3431</v>
      </c>
      <c r="B219" s="151" t="s">
        <v>3587</v>
      </c>
      <c r="C219" s="345">
        <v>208</v>
      </c>
      <c r="D219" s="149">
        <v>4528</v>
      </c>
      <c r="E219" s="149">
        <v>4246</v>
      </c>
      <c r="F219" s="148">
        <f t="shared" si="3"/>
        <v>93.772084805653705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9117542</v>
      </c>
      <c r="E292" s="147">
        <f>E159-E290+E291</f>
        <v>9202657</v>
      </c>
      <c r="F292" s="150">
        <f t="shared" si="4"/>
        <v>100.93353011151471</v>
      </c>
    </row>
    <row r="293" spans="1:6" s="8" customFormat="1" x14ac:dyDescent="0.2">
      <c r="A293" s="145" t="s">
        <v>1215</v>
      </c>
      <c r="B293" s="146" t="s">
        <v>3441</v>
      </c>
      <c r="C293" s="345">
        <v>282</v>
      </c>
      <c r="D293" s="147">
        <f>IF(D12&gt;=D292,D12-D292,0)</f>
        <v>127881</v>
      </c>
      <c r="E293" s="147">
        <f>IF(E12&gt;=E292,E12-E292,0)</f>
        <v>292067</v>
      </c>
      <c r="F293" s="150">
        <f t="shared" si="4"/>
        <v>228.3896747757681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158534</v>
      </c>
      <c r="E295" s="149">
        <v>225877</v>
      </c>
      <c r="F295" s="148">
        <f t="shared" si="4"/>
        <v>142.47858503538674</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109119</v>
      </c>
      <c r="E353" s="147">
        <f>E354+E366+E399+E403+E405</f>
        <v>246405</v>
      </c>
      <c r="F353" s="150">
        <f t="shared" si="5"/>
        <v>225.81310312594508</v>
      </c>
    </row>
    <row r="354" spans="1:6" s="8" customFormat="1" x14ac:dyDescent="0.2">
      <c r="A354" s="145">
        <v>41</v>
      </c>
      <c r="B354" s="146" t="s">
        <v>3020</v>
      </c>
      <c r="C354" s="345">
        <v>342</v>
      </c>
      <c r="D354" s="147">
        <f>D355+D359</f>
        <v>23750</v>
      </c>
      <c r="E354" s="147">
        <f>E355+E359</f>
        <v>0</v>
      </c>
      <c r="F354" s="150">
        <f t="shared" si="5"/>
        <v>0</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23750</v>
      </c>
      <c r="E359" s="147">
        <f>SUM(E360:E365)</f>
        <v>0</v>
      </c>
      <c r="F359" s="150">
        <f t="shared" si="5"/>
        <v>0</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v>23750</v>
      </c>
      <c r="E365" s="149"/>
      <c r="F365" s="148">
        <f t="shared" ref="F365:F421" si="6">IF(D365&lt;&gt;0,IF(E365/D365&gt;=100,"&gt;&gt;100",E365/D365*100),"-")</f>
        <v>0</v>
      </c>
    </row>
    <row r="366" spans="1:6" s="8" customFormat="1" x14ac:dyDescent="0.2">
      <c r="A366" s="145">
        <v>42</v>
      </c>
      <c r="B366" s="151" t="s">
        <v>3023</v>
      </c>
      <c r="C366" s="345">
        <v>354</v>
      </c>
      <c r="D366" s="147">
        <f>D367+D372+D381+D386+D391+D394</f>
        <v>85369</v>
      </c>
      <c r="E366" s="147">
        <f>E367+E372+E381+E386+E391+E394</f>
        <v>226405</v>
      </c>
      <c r="F366" s="150">
        <f t="shared" si="6"/>
        <v>265.2075109231688</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83752</v>
      </c>
      <c r="E372" s="147">
        <f>SUM(E373:E380)</f>
        <v>220245</v>
      </c>
      <c r="F372" s="150">
        <f t="shared" si="6"/>
        <v>262.97282452956347</v>
      </c>
    </row>
    <row r="373" spans="1:6" s="8" customFormat="1" x14ac:dyDescent="0.2">
      <c r="A373" s="145">
        <v>4221</v>
      </c>
      <c r="B373" s="146" t="s">
        <v>3941</v>
      </c>
      <c r="C373" s="345">
        <v>361</v>
      </c>
      <c r="D373" s="149">
        <v>34415</v>
      </c>
      <c r="E373" s="149">
        <v>112306</v>
      </c>
      <c r="F373" s="148">
        <f t="shared" si="6"/>
        <v>326.32863576928662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5792</v>
      </c>
      <c r="E378" s="149"/>
      <c r="F378" s="148">
        <f t="shared" si="6"/>
        <v>0</v>
      </c>
    </row>
    <row r="379" spans="1:6" s="8" customFormat="1" x14ac:dyDescent="0.2">
      <c r="A379" s="145">
        <v>4227</v>
      </c>
      <c r="B379" s="151" t="s">
        <v>3947</v>
      </c>
      <c r="C379" s="345">
        <v>367</v>
      </c>
      <c r="D379" s="149">
        <v>43545</v>
      </c>
      <c r="E379" s="149">
        <v>107939</v>
      </c>
      <c r="F379" s="148">
        <f t="shared" si="6"/>
        <v>247.87920541968077</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1617</v>
      </c>
      <c r="E386" s="147">
        <f>SUM(E387:E390)</f>
        <v>6160</v>
      </c>
      <c r="F386" s="150">
        <f t="shared" si="6"/>
        <v>380.95238095238091</v>
      </c>
    </row>
    <row r="387" spans="1:6" s="8" customFormat="1" x14ac:dyDescent="0.2">
      <c r="A387" s="145">
        <v>4241</v>
      </c>
      <c r="B387" s="146" t="s">
        <v>2886</v>
      </c>
      <c r="C387" s="345">
        <v>375</v>
      </c>
      <c r="D387" s="149">
        <v>1617</v>
      </c>
      <c r="E387" s="149">
        <v>6160</v>
      </c>
      <c r="F387" s="148">
        <f t="shared" si="6"/>
        <v>380.95238095238091</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20000</v>
      </c>
      <c r="F405" s="150" t="str">
        <f t="shared" si="6"/>
        <v>-</v>
      </c>
    </row>
    <row r="406" spans="1:6" s="8" customFormat="1" x14ac:dyDescent="0.2">
      <c r="A406" s="145">
        <v>451</v>
      </c>
      <c r="B406" s="146" t="s">
        <v>2199</v>
      </c>
      <c r="C406" s="345">
        <v>394</v>
      </c>
      <c r="D406" s="149"/>
      <c r="E406" s="149">
        <v>20000</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109119</v>
      </c>
      <c r="E411" s="147">
        <f>IF(E353&gt;=E301, E353-E301, 0)</f>
        <v>246405</v>
      </c>
      <c r="F411" s="150">
        <f t="shared" si="6"/>
        <v>225.81310312594508</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87668</v>
      </c>
      <c r="E413" s="149">
        <v>136248</v>
      </c>
      <c r="F413" s="148">
        <f t="shared" si="6"/>
        <v>155.4136058767167</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9245423</v>
      </c>
      <c r="E415" s="147">
        <f>E12+E301</f>
        <v>9494724</v>
      </c>
      <c r="F415" s="150">
        <f t="shared" si="6"/>
        <v>102.69648019349682</v>
      </c>
    </row>
    <row r="416" spans="1:6" s="8" customFormat="1" x14ac:dyDescent="0.2">
      <c r="A416" s="145" t="s">
        <v>1215</v>
      </c>
      <c r="B416" s="146" t="s">
        <v>1993</v>
      </c>
      <c r="C416" s="345">
        <v>404</v>
      </c>
      <c r="D416" s="147">
        <f>D292+D353</f>
        <v>9226661</v>
      </c>
      <c r="E416" s="147">
        <f>E292+E353</f>
        <v>9449062</v>
      </c>
      <c r="F416" s="150">
        <f t="shared" si="6"/>
        <v>102.41041694281388</v>
      </c>
    </row>
    <row r="417" spans="1:6" s="8" customFormat="1" x14ac:dyDescent="0.2">
      <c r="A417" s="145" t="s">
        <v>1215</v>
      </c>
      <c r="B417" s="146" t="s">
        <v>1994</v>
      </c>
      <c r="C417" s="345">
        <v>405</v>
      </c>
      <c r="D417" s="147">
        <f>IF(D415&gt;=D416,D415-D416,0)</f>
        <v>18762</v>
      </c>
      <c r="E417" s="147">
        <f>IF(E415&gt;=E416,E415-E416,0)</f>
        <v>45662</v>
      </c>
      <c r="F417" s="150">
        <f t="shared" si="6"/>
        <v>243.37490672636179</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70866</v>
      </c>
      <c r="E419" s="147">
        <f>IF(E295-E296+E412-E413&gt;=0,E295-E296+E412-E413,0)</f>
        <v>89629</v>
      </c>
      <c r="F419" s="150">
        <f t="shared" si="6"/>
        <v>126.47673073123924</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9245423</v>
      </c>
      <c r="E642" s="147">
        <f>E415+E423</f>
        <v>9494724</v>
      </c>
      <c r="F642" s="148">
        <f t="shared" si="10"/>
        <v>102.69648019349682</v>
      </c>
    </row>
    <row r="643" spans="1:6" s="8" customFormat="1" x14ac:dyDescent="0.2">
      <c r="A643" s="145" t="s">
        <v>1215</v>
      </c>
      <c r="B643" s="146" t="s">
        <v>1246</v>
      </c>
      <c r="C643" s="345">
        <v>630</v>
      </c>
      <c r="D643" s="147">
        <f>D416+D531</f>
        <v>9226661</v>
      </c>
      <c r="E643" s="147">
        <f>E416+E531</f>
        <v>9449062</v>
      </c>
      <c r="F643" s="148">
        <f t="shared" si="10"/>
        <v>102.41041694281388</v>
      </c>
    </row>
    <row r="644" spans="1:6" s="8" customFormat="1" x14ac:dyDescent="0.2">
      <c r="A644" s="145" t="s">
        <v>1215</v>
      </c>
      <c r="B644" s="146" t="s">
        <v>1247</v>
      </c>
      <c r="C644" s="345">
        <v>631</v>
      </c>
      <c r="D644" s="147">
        <f>IF(D642&gt;=D643,D642-D643,0)</f>
        <v>18762</v>
      </c>
      <c r="E644" s="147">
        <f>IF(E642&gt;=E643,E642-E643,0)</f>
        <v>45662</v>
      </c>
      <c r="F644" s="148">
        <f t="shared" si="10"/>
        <v>243.37490672636179</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70866</v>
      </c>
      <c r="E646" s="147">
        <f>IF(E419-E420+E640-E641&gt;=0,E419-E420+E640-E641,0)</f>
        <v>89629</v>
      </c>
      <c r="F646" s="148">
        <f t="shared" si="10"/>
        <v>126.47673073123924</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89628</v>
      </c>
      <c r="E648" s="147">
        <f>IF(E644+E646-E645-E647&gt;=0,E644+E646-E645-E647,0)</f>
        <v>135291</v>
      </c>
      <c r="F648" s="148">
        <f t="shared" si="10"/>
        <v>150.947248627661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635344</v>
      </c>
      <c r="E650" s="158">
        <v>626671</v>
      </c>
      <c r="F650" s="159">
        <f t="shared" si="10"/>
        <v>98.634912740184845</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171170</v>
      </c>
      <c r="E652" s="149">
        <v>199377</v>
      </c>
      <c r="F652" s="148">
        <f t="shared" ref="F652:F677" si="11">IF(D652&lt;&gt;0,IF(E652/D652&gt;=100,"&gt;&gt;100",E652/D652*100),"-")</f>
        <v>116.4789390664252</v>
      </c>
    </row>
    <row r="653" spans="1:6" s="8" customFormat="1" x14ac:dyDescent="0.2">
      <c r="A653" s="145" t="s">
        <v>1208</v>
      </c>
      <c r="B653" s="146" t="s">
        <v>2750</v>
      </c>
      <c r="C653" s="345">
        <v>639</v>
      </c>
      <c r="D653" s="149">
        <v>8405887</v>
      </c>
      <c r="E653" s="149">
        <v>8699575</v>
      </c>
      <c r="F653" s="148">
        <f t="shared" si="11"/>
        <v>103.49383711677305</v>
      </c>
    </row>
    <row r="654" spans="1:6" s="8" customFormat="1" x14ac:dyDescent="0.2">
      <c r="A654" s="145" t="s">
        <v>1209</v>
      </c>
      <c r="B654" s="146" t="s">
        <v>3586</v>
      </c>
      <c r="C654" s="345">
        <v>640</v>
      </c>
      <c r="D654" s="149">
        <v>8377680</v>
      </c>
      <c r="E654" s="149">
        <v>8629671</v>
      </c>
      <c r="F654" s="148">
        <f t="shared" si="11"/>
        <v>103.0078852379179</v>
      </c>
    </row>
    <row r="655" spans="1:6" s="8" customFormat="1" x14ac:dyDescent="0.2">
      <c r="A655" s="145">
        <v>11</v>
      </c>
      <c r="B655" s="146" t="s">
        <v>181</v>
      </c>
      <c r="C655" s="345">
        <v>641</v>
      </c>
      <c r="D655" s="147">
        <f>+D652+D653-D654</f>
        <v>199377</v>
      </c>
      <c r="E655" s="147">
        <f>+E652+E653-E654</f>
        <v>269281</v>
      </c>
      <c r="F655" s="150">
        <f t="shared" si="11"/>
        <v>135.06121568686459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74</v>
      </c>
      <c r="E657" s="149">
        <v>69</v>
      </c>
      <c r="F657" s="148">
        <f t="shared" si="11"/>
        <v>93.243243243243242</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69</v>
      </c>
      <c r="E659" s="149">
        <v>63</v>
      </c>
      <c r="F659" s="148">
        <f t="shared" si="11"/>
        <v>91.304347826086953</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v>53220</v>
      </c>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42995</v>
      </c>
      <c r="E672" s="149">
        <v>24016</v>
      </c>
      <c r="F672" s="148">
        <f t="shared" si="11"/>
        <v>55.857657867193858</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7799389</v>
      </c>
      <c r="E678" s="149">
        <v>7820500</v>
      </c>
      <c r="F678" s="148"/>
    </row>
    <row r="679" spans="1:6" s="8" customFormat="1" x14ac:dyDescent="0.2">
      <c r="A679" s="152">
        <v>63613</v>
      </c>
      <c r="B679" s="163" t="s">
        <v>4078</v>
      </c>
      <c r="C679" s="345">
        <v>665</v>
      </c>
      <c r="D679" s="149"/>
      <c r="E679" s="149">
        <v>87583</v>
      </c>
      <c r="F679" s="148"/>
    </row>
    <row r="680" spans="1:6" s="8" customFormat="1" x14ac:dyDescent="0.2">
      <c r="A680" s="152">
        <v>63622</v>
      </c>
      <c r="B680" s="163" t="s">
        <v>4079</v>
      </c>
      <c r="C680" s="345">
        <v>666</v>
      </c>
      <c r="D680" s="149"/>
      <c r="E680" s="149">
        <v>4000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12376</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236229</v>
      </c>
      <c r="E698" s="149">
        <v>50207</v>
      </c>
      <c r="F698" s="148">
        <f t="shared" si="12"/>
        <v>21.253529414254814</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33599</v>
      </c>
      <c r="E701" s="149">
        <v>22752</v>
      </c>
      <c r="F701" s="148">
        <f>IF(D701&lt;&gt;0,IF(E701/D701&gt;=100,"&gt;&gt;100",E701/D701*100),"-")</f>
        <v>67.7163010803893</v>
      </c>
    </row>
    <row r="702" spans="1:6" s="8" customFormat="1" x14ac:dyDescent="0.2">
      <c r="A702" s="145">
        <v>31215</v>
      </c>
      <c r="B702" s="146" t="s">
        <v>1641</v>
      </c>
      <c r="C702" s="345">
        <v>688</v>
      </c>
      <c r="D702" s="149">
        <v>55444</v>
      </c>
      <c r="E702" s="149">
        <v>24754</v>
      </c>
      <c r="F702" s="148">
        <f>IF(D702&lt;&gt;0,IF(E702/D702&gt;=100,"&gt;&gt;100",E702/D702*100),"-")</f>
        <v>44.646850876560137</v>
      </c>
    </row>
    <row r="703" spans="1:6" s="8" customFormat="1" x14ac:dyDescent="0.2">
      <c r="A703" s="145">
        <v>32121</v>
      </c>
      <c r="B703" s="146" t="s">
        <v>3797</v>
      </c>
      <c r="C703" s="345">
        <v>689</v>
      </c>
      <c r="D703" s="149">
        <v>177942</v>
      </c>
      <c r="E703" s="149">
        <v>225361</v>
      </c>
      <c r="F703" s="148">
        <f>IF(D703&lt;&gt;0,IF(E703/D703&gt;=100,"&gt;&gt;100",E703/D703*100),"-")</f>
        <v>126.64857088264716</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23997</v>
      </c>
      <c r="E705" s="149">
        <v>18885</v>
      </c>
      <c r="F705" s="148">
        <f>IF(D705&lt;&gt;0,IF(E705/D705&gt;=100,"&gt;&gt;100",E705/D705*100),"-")</f>
        <v>78.697337167145903</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ZVONKO GRBAVAC, univ.spec.oec.</v>
      </c>
      <c r="D995" s="293"/>
      <c r="E995" s="293"/>
    </row>
    <row r="996" spans="1:5" ht="15" customHeight="1" x14ac:dyDescent="0.2">
      <c r="A996" s="291" t="str">
        <f>IF(RefStr!H27="","Telefon za kontakt: _________________","Telefon za kontakt: " &amp; RefStr!H27)</f>
        <v>Telefon za kontakt: 031383456</v>
      </c>
      <c r="C996" s="292"/>
    </row>
    <row r="997" spans="1:5" ht="15" customHeight="1" x14ac:dyDescent="0.2">
      <c r="A997" s="291" t="str">
        <f>IF(RefStr!H33="","Odgovorna osoba: _____________________________","Odgovorna osoba: " &amp; RefStr!H33)</f>
        <v>Odgovorna osoba: Ravnatelj: Ilija Pavić, prof.</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D149:E158 D178:E184">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9" activePane="bottomLeft" state="frozen"/>
      <selection pane="bottomLeft" activeCell="E234" sqref="E2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09579</v>
      </c>
      <c r="C4" s="414"/>
      <c r="D4" s="414"/>
      <c r="E4" s="415">
        <f>SUM(Skriveni!G977:G1286)</f>
        <v>29846388.348000005</v>
      </c>
      <c r="F4" s="416"/>
    </row>
    <row r="5" spans="1:6" ht="15" customHeight="1" x14ac:dyDescent="0.2">
      <c r="B5" s="413" t="str">
        <f>"Naziv: "&amp;IF(RefStr!B10&lt;&gt;"",RefStr!B10,"_______________________________________")</f>
        <v>Naziv: OŠ VLADIMIR NAZOR</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8041339</v>
      </c>
      <c r="E12" s="96">
        <f>E13+E74</f>
        <v>8189051</v>
      </c>
      <c r="F12" s="123">
        <f t="shared" ref="F12:F75" si="0">IF(D12&gt;0,IF(E12/D12&gt;=100,"&gt;&gt;100",E12/D12*100),"-")</f>
        <v>101.83690800748482</v>
      </c>
    </row>
    <row r="13" spans="1:6" s="3" customFormat="1" x14ac:dyDescent="0.2">
      <c r="A13" s="132">
        <v>0</v>
      </c>
      <c r="B13" s="314" t="s">
        <v>521</v>
      </c>
      <c r="C13" s="303">
        <v>2</v>
      </c>
      <c r="D13" s="97">
        <f>D14+D18+D57+D58+D62+D69</f>
        <v>7205380</v>
      </c>
      <c r="E13" s="97">
        <f>E14+E18+E57+E58+E62+E69</f>
        <v>7288057</v>
      </c>
      <c r="F13" s="124">
        <f t="shared" si="0"/>
        <v>101.1474342782754</v>
      </c>
    </row>
    <row r="14" spans="1:6" s="3" customFormat="1" x14ac:dyDescent="0.2">
      <c r="A14" s="132" t="s">
        <v>1564</v>
      </c>
      <c r="B14" s="314" t="s">
        <v>3259</v>
      </c>
      <c r="C14" s="303">
        <v>3</v>
      </c>
      <c r="D14" s="97">
        <f>D15+D16-D17</f>
        <v>2055381</v>
      </c>
      <c r="E14" s="97">
        <f>E15+E16-E17</f>
        <v>2055381</v>
      </c>
      <c r="F14" s="124">
        <f t="shared" si="0"/>
        <v>100</v>
      </c>
    </row>
    <row r="15" spans="1:6" s="3" customFormat="1" x14ac:dyDescent="0.2">
      <c r="A15" s="132" t="s">
        <v>3260</v>
      </c>
      <c r="B15" s="314" t="s">
        <v>3261</v>
      </c>
      <c r="C15" s="303">
        <v>4</v>
      </c>
      <c r="D15" s="94">
        <v>2031631</v>
      </c>
      <c r="E15" s="94">
        <v>2031631</v>
      </c>
      <c r="F15" s="125">
        <f t="shared" si="0"/>
        <v>100</v>
      </c>
    </row>
    <row r="16" spans="1:6" s="3" customFormat="1" x14ac:dyDescent="0.2">
      <c r="A16" s="132" t="s">
        <v>3262</v>
      </c>
      <c r="B16" s="314" t="s">
        <v>358</v>
      </c>
      <c r="C16" s="303">
        <v>5</v>
      </c>
      <c r="D16" s="94">
        <v>23750</v>
      </c>
      <c r="E16" s="94">
        <v>23750</v>
      </c>
      <c r="F16" s="125">
        <f t="shared" si="0"/>
        <v>100</v>
      </c>
    </row>
    <row r="17" spans="1:6" s="3" customFormat="1" x14ac:dyDescent="0.2">
      <c r="A17" s="132" t="s">
        <v>359</v>
      </c>
      <c r="B17" s="314" t="s">
        <v>360</v>
      </c>
      <c r="C17" s="303">
        <v>6</v>
      </c>
      <c r="D17" s="94">
        <v>0</v>
      </c>
      <c r="E17" s="94">
        <v>0</v>
      </c>
      <c r="F17" s="125" t="str">
        <f t="shared" si="0"/>
        <v>-</v>
      </c>
    </row>
    <row r="18" spans="1:6" s="3" customFormat="1" x14ac:dyDescent="0.2">
      <c r="A18" s="132" t="s">
        <v>361</v>
      </c>
      <c r="B18" s="314" t="s">
        <v>522</v>
      </c>
      <c r="C18" s="303">
        <v>7</v>
      </c>
      <c r="D18" s="97">
        <f>D19+D25+D35+D41+D47+D51</f>
        <v>4999999</v>
      </c>
      <c r="E18" s="97">
        <f>E19+E25+E35+E41+E47+E51</f>
        <v>5062676</v>
      </c>
      <c r="F18" s="124">
        <f t="shared" si="0"/>
        <v>101.25354025070806</v>
      </c>
    </row>
    <row r="19" spans="1:6" s="3" customFormat="1" x14ac:dyDescent="0.2">
      <c r="A19" s="315" t="s">
        <v>362</v>
      </c>
      <c r="B19" s="314" t="s">
        <v>3928</v>
      </c>
      <c r="C19" s="303">
        <v>8</v>
      </c>
      <c r="D19" s="97">
        <f>SUM(D20:D23)-D24</f>
        <v>4542748</v>
      </c>
      <c r="E19" s="97">
        <f>SUM(E20:E23)-E24</f>
        <v>4436459</v>
      </c>
      <c r="F19" s="124">
        <f t="shared" si="0"/>
        <v>97.660248818556511</v>
      </c>
    </row>
    <row r="20" spans="1:6" s="3" customFormat="1" x14ac:dyDescent="0.2">
      <c r="A20" s="132" t="s">
        <v>363</v>
      </c>
      <c r="B20" s="314" t="s">
        <v>382</v>
      </c>
      <c r="C20" s="303">
        <v>9</v>
      </c>
      <c r="D20" s="94">
        <v>0</v>
      </c>
      <c r="E20" s="94">
        <v>0</v>
      </c>
      <c r="F20" s="125" t="str">
        <f t="shared" si="0"/>
        <v>-</v>
      </c>
    </row>
    <row r="21" spans="1:6" s="3" customFormat="1" x14ac:dyDescent="0.2">
      <c r="A21" s="132" t="s">
        <v>364</v>
      </c>
      <c r="B21" s="314" t="s">
        <v>383</v>
      </c>
      <c r="C21" s="303">
        <v>10</v>
      </c>
      <c r="D21" s="94">
        <v>8503123</v>
      </c>
      <c r="E21" s="94">
        <v>8503123</v>
      </c>
      <c r="F21" s="125">
        <f t="shared" si="0"/>
        <v>100</v>
      </c>
    </row>
    <row r="22" spans="1:6" s="3" customFormat="1" x14ac:dyDescent="0.2">
      <c r="A22" s="132" t="s">
        <v>365</v>
      </c>
      <c r="B22" s="314" t="s">
        <v>2882</v>
      </c>
      <c r="C22" s="303">
        <v>11</v>
      </c>
      <c r="D22" s="94">
        <v>0</v>
      </c>
      <c r="E22" s="94">
        <v>0</v>
      </c>
      <c r="F22" s="125" t="str">
        <f t="shared" si="0"/>
        <v>-</v>
      </c>
    </row>
    <row r="23" spans="1:6" s="3" customFormat="1" x14ac:dyDescent="0.2">
      <c r="A23" s="132" t="s">
        <v>366</v>
      </c>
      <c r="B23" s="314" t="s">
        <v>384</v>
      </c>
      <c r="C23" s="303">
        <v>12</v>
      </c>
      <c r="D23" s="94">
        <v>0</v>
      </c>
      <c r="E23" s="94">
        <v>0</v>
      </c>
      <c r="F23" s="125" t="str">
        <f t="shared" si="0"/>
        <v>-</v>
      </c>
    </row>
    <row r="24" spans="1:6" s="3" customFormat="1" x14ac:dyDescent="0.2">
      <c r="A24" s="132" t="s">
        <v>367</v>
      </c>
      <c r="B24" s="314" t="s">
        <v>1155</v>
      </c>
      <c r="C24" s="303">
        <v>13</v>
      </c>
      <c r="D24" s="94">
        <v>3960375</v>
      </c>
      <c r="E24" s="94">
        <v>4066664</v>
      </c>
      <c r="F24" s="125">
        <f t="shared" si="0"/>
        <v>102.68381150774863</v>
      </c>
    </row>
    <row r="25" spans="1:6" s="3" customFormat="1" x14ac:dyDescent="0.2">
      <c r="A25" s="315" t="s">
        <v>1156</v>
      </c>
      <c r="B25" s="314" t="s">
        <v>1261</v>
      </c>
      <c r="C25" s="303">
        <v>14</v>
      </c>
      <c r="D25" s="97">
        <f>SUM(D26:D33)-D34</f>
        <v>170404</v>
      </c>
      <c r="E25" s="97">
        <f>SUM(E26:E33)-E34</f>
        <v>347014</v>
      </c>
      <c r="F25" s="124">
        <f t="shared" si="0"/>
        <v>203.64193328795096</v>
      </c>
    </row>
    <row r="26" spans="1:6" s="3" customFormat="1" x14ac:dyDescent="0.2">
      <c r="A26" s="132" t="s">
        <v>1157</v>
      </c>
      <c r="B26" s="314" t="s">
        <v>3941</v>
      </c>
      <c r="C26" s="303">
        <v>15</v>
      </c>
      <c r="D26" s="94">
        <v>959913</v>
      </c>
      <c r="E26" s="94">
        <v>1044320</v>
      </c>
      <c r="F26" s="125">
        <f t="shared" si="0"/>
        <v>108.79319271642325</v>
      </c>
    </row>
    <row r="27" spans="1:6" s="3" customFormat="1" x14ac:dyDescent="0.2">
      <c r="A27" s="132" t="s">
        <v>1158</v>
      </c>
      <c r="B27" s="314" t="s">
        <v>3965</v>
      </c>
      <c r="C27" s="303">
        <v>16</v>
      </c>
      <c r="D27" s="94">
        <v>291077</v>
      </c>
      <c r="E27" s="94">
        <v>286577</v>
      </c>
      <c r="F27" s="125">
        <f t="shared" si="0"/>
        <v>98.454017321877032</v>
      </c>
    </row>
    <row r="28" spans="1:6" s="3" customFormat="1" x14ac:dyDescent="0.2">
      <c r="A28" s="132" t="s">
        <v>1159</v>
      </c>
      <c r="B28" s="314" t="s">
        <v>3943</v>
      </c>
      <c r="C28" s="303">
        <v>17</v>
      </c>
      <c r="D28" s="94">
        <v>54187</v>
      </c>
      <c r="E28" s="94">
        <v>54187</v>
      </c>
      <c r="F28" s="125">
        <f t="shared" si="0"/>
        <v>100</v>
      </c>
    </row>
    <row r="29" spans="1:6" s="3" customFormat="1" x14ac:dyDescent="0.2">
      <c r="A29" s="132" t="s">
        <v>1160</v>
      </c>
      <c r="B29" s="314" t="s">
        <v>3944</v>
      </c>
      <c r="C29" s="303">
        <v>18</v>
      </c>
      <c r="D29" s="94">
        <v>0</v>
      </c>
      <c r="E29" s="94">
        <v>0</v>
      </c>
      <c r="F29" s="125" t="str">
        <f t="shared" si="0"/>
        <v>-</v>
      </c>
    </row>
    <row r="30" spans="1:6" s="3" customFormat="1" x14ac:dyDescent="0.2">
      <c r="A30" s="132" t="s">
        <v>2449</v>
      </c>
      <c r="B30" s="314" t="s">
        <v>2450</v>
      </c>
      <c r="C30" s="303">
        <v>19</v>
      </c>
      <c r="D30" s="94">
        <v>3142</v>
      </c>
      <c r="E30" s="94">
        <v>3142</v>
      </c>
      <c r="F30" s="125">
        <f t="shared" si="0"/>
        <v>100</v>
      </c>
    </row>
    <row r="31" spans="1:6" s="3" customFormat="1" x14ac:dyDescent="0.2">
      <c r="A31" s="272" t="s">
        <v>2451</v>
      </c>
      <c r="B31" s="314" t="s">
        <v>3946</v>
      </c>
      <c r="C31" s="303">
        <v>20</v>
      </c>
      <c r="D31" s="94">
        <v>103573</v>
      </c>
      <c r="E31" s="94">
        <v>103574</v>
      </c>
      <c r="F31" s="125">
        <f t="shared" si="0"/>
        <v>100.00096550259236</v>
      </c>
    </row>
    <row r="32" spans="1:6" s="3" customFormat="1" x14ac:dyDescent="0.2">
      <c r="A32" s="272" t="s">
        <v>2452</v>
      </c>
      <c r="B32" s="314" t="s">
        <v>3947</v>
      </c>
      <c r="C32" s="303">
        <v>21</v>
      </c>
      <c r="D32" s="94">
        <v>155659</v>
      </c>
      <c r="E32" s="94">
        <v>252997</v>
      </c>
      <c r="F32" s="125">
        <f t="shared" si="0"/>
        <v>162.53284423001563</v>
      </c>
    </row>
    <row r="33" spans="1:6" s="3" customFormat="1" x14ac:dyDescent="0.2">
      <c r="A33" s="272" t="s">
        <v>3153</v>
      </c>
      <c r="B33" s="314" t="s">
        <v>4034</v>
      </c>
      <c r="C33" s="303">
        <v>22</v>
      </c>
      <c r="D33" s="94">
        <v>0</v>
      </c>
      <c r="E33" s="94">
        <v>0</v>
      </c>
      <c r="F33" s="125" t="str">
        <f t="shared" si="0"/>
        <v>-</v>
      </c>
    </row>
    <row r="34" spans="1:6" s="3" customFormat="1" x14ac:dyDescent="0.2">
      <c r="A34" s="272" t="s">
        <v>2453</v>
      </c>
      <c r="B34" s="314" t="s">
        <v>2454</v>
      </c>
      <c r="C34" s="303">
        <v>23</v>
      </c>
      <c r="D34" s="94">
        <v>1397147</v>
      </c>
      <c r="E34" s="94">
        <v>1397783</v>
      </c>
      <c r="F34" s="125">
        <f t="shared" si="0"/>
        <v>100.04552133741116</v>
      </c>
    </row>
    <row r="35" spans="1:6" s="3" customFormat="1" x14ac:dyDescent="0.2">
      <c r="A35" s="316" t="s">
        <v>2455</v>
      </c>
      <c r="B35" s="314" t="s">
        <v>3133</v>
      </c>
      <c r="C35" s="303">
        <v>24</v>
      </c>
      <c r="D35" s="97">
        <f>SUM(D36:D39)-D40</f>
        <v>51805</v>
      </c>
      <c r="E35" s="97">
        <f>SUM(E36:E39)-E40</f>
        <v>38001</v>
      </c>
      <c r="F35" s="124">
        <f t="shared" si="0"/>
        <v>73.353923366470426</v>
      </c>
    </row>
    <row r="36" spans="1:6" s="3" customFormat="1" x14ac:dyDescent="0.2">
      <c r="A36" s="272" t="s">
        <v>2870</v>
      </c>
      <c r="B36" s="314" t="s">
        <v>3948</v>
      </c>
      <c r="C36" s="303">
        <v>25</v>
      </c>
      <c r="D36" s="94">
        <v>73417</v>
      </c>
      <c r="E36" s="94">
        <v>73417</v>
      </c>
      <c r="F36" s="125">
        <f t="shared" si="0"/>
        <v>100</v>
      </c>
    </row>
    <row r="37" spans="1:6" s="3" customFormat="1" x14ac:dyDescent="0.2">
      <c r="A37" s="132" t="s">
        <v>2871</v>
      </c>
      <c r="B37" s="314" t="s">
        <v>2872</v>
      </c>
      <c r="C37" s="303">
        <v>26</v>
      </c>
      <c r="D37" s="94">
        <v>0</v>
      </c>
      <c r="E37" s="94">
        <v>0</v>
      </c>
      <c r="F37" s="125" t="str">
        <f t="shared" si="0"/>
        <v>-</v>
      </c>
    </row>
    <row r="38" spans="1:6" s="3" customFormat="1" x14ac:dyDescent="0.2">
      <c r="A38" s="132" t="s">
        <v>2873</v>
      </c>
      <c r="B38" s="314" t="s">
        <v>1977</v>
      </c>
      <c r="C38" s="303">
        <v>27</v>
      </c>
      <c r="D38" s="94">
        <v>0</v>
      </c>
      <c r="E38" s="94">
        <v>0</v>
      </c>
      <c r="F38" s="125" t="str">
        <f t="shared" si="0"/>
        <v>-</v>
      </c>
    </row>
    <row r="39" spans="1:6" s="3" customFormat="1" x14ac:dyDescent="0.2">
      <c r="A39" s="132" t="s">
        <v>2874</v>
      </c>
      <c r="B39" s="314" t="s">
        <v>3257</v>
      </c>
      <c r="C39" s="303">
        <v>28</v>
      </c>
      <c r="D39" s="94">
        <v>0</v>
      </c>
      <c r="E39" s="94">
        <v>0</v>
      </c>
      <c r="F39" s="125" t="str">
        <f t="shared" si="0"/>
        <v>-</v>
      </c>
    </row>
    <row r="40" spans="1:6" s="3" customFormat="1" x14ac:dyDescent="0.2">
      <c r="A40" s="132" t="s">
        <v>2875</v>
      </c>
      <c r="B40" s="314" t="s">
        <v>2876</v>
      </c>
      <c r="C40" s="303">
        <v>29</v>
      </c>
      <c r="D40" s="94">
        <v>21612</v>
      </c>
      <c r="E40" s="94">
        <v>35416</v>
      </c>
      <c r="F40" s="125">
        <f t="shared" si="0"/>
        <v>163.87192300573756</v>
      </c>
    </row>
    <row r="41" spans="1:6" s="3" customFormat="1" x14ac:dyDescent="0.2">
      <c r="A41" s="315" t="s">
        <v>2877</v>
      </c>
      <c r="B41" s="314" t="s">
        <v>3134</v>
      </c>
      <c r="C41" s="303">
        <v>30</v>
      </c>
      <c r="D41" s="97">
        <f>SUM(D42:D45)-D46</f>
        <v>235042</v>
      </c>
      <c r="E41" s="97">
        <f>SUM(E42:E45)-E46</f>
        <v>241202</v>
      </c>
      <c r="F41" s="124">
        <f t="shared" si="0"/>
        <v>102.62080819598201</v>
      </c>
    </row>
    <row r="42" spans="1:6" s="3" customFormat="1" x14ac:dyDescent="0.2">
      <c r="A42" s="132" t="s">
        <v>2878</v>
      </c>
      <c r="B42" s="314" t="s">
        <v>2886</v>
      </c>
      <c r="C42" s="303">
        <v>31</v>
      </c>
      <c r="D42" s="94">
        <v>235042</v>
      </c>
      <c r="E42" s="94">
        <v>241202</v>
      </c>
      <c r="F42" s="125">
        <f t="shared" si="0"/>
        <v>102.62080819598201</v>
      </c>
    </row>
    <row r="43" spans="1:6" s="3" customFormat="1" x14ac:dyDescent="0.2">
      <c r="A43" s="132" t="s">
        <v>2879</v>
      </c>
      <c r="B43" s="314" t="s">
        <v>2884</v>
      </c>
      <c r="C43" s="303">
        <v>32</v>
      </c>
      <c r="D43" s="94">
        <v>0</v>
      </c>
      <c r="E43" s="94">
        <v>0</v>
      </c>
      <c r="F43" s="125" t="str">
        <f t="shared" si="0"/>
        <v>-</v>
      </c>
    </row>
    <row r="44" spans="1:6" s="3" customFormat="1" x14ac:dyDescent="0.2">
      <c r="A44" s="132" t="s">
        <v>2880</v>
      </c>
      <c r="B44" s="314" t="s">
        <v>3515</v>
      </c>
      <c r="C44" s="303">
        <v>33</v>
      </c>
      <c r="D44" s="94">
        <v>0</v>
      </c>
      <c r="E44" s="94">
        <v>0</v>
      </c>
      <c r="F44" s="125" t="str">
        <f t="shared" si="0"/>
        <v>-</v>
      </c>
    </row>
    <row r="45" spans="1:6" s="3" customFormat="1" x14ac:dyDescent="0.2">
      <c r="A45" s="132" t="s">
        <v>2881</v>
      </c>
      <c r="B45" s="314" t="s">
        <v>3516</v>
      </c>
      <c r="C45" s="303">
        <v>34</v>
      </c>
      <c r="D45" s="94">
        <v>0</v>
      </c>
      <c r="E45" s="94">
        <v>0</v>
      </c>
      <c r="F45" s="125" t="str">
        <f t="shared" si="0"/>
        <v>-</v>
      </c>
    </row>
    <row r="46" spans="1:6" s="3" customFormat="1" x14ac:dyDescent="0.2">
      <c r="A46" s="132" t="s">
        <v>2935</v>
      </c>
      <c r="B46" s="314" t="s">
        <v>3038</v>
      </c>
      <c r="C46" s="303">
        <v>35</v>
      </c>
      <c r="D46" s="94">
        <v>0</v>
      </c>
      <c r="E46" s="94">
        <v>0</v>
      </c>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v>0</v>
      </c>
      <c r="E48" s="94">
        <v>0</v>
      </c>
      <c r="F48" s="125" t="str">
        <f t="shared" si="0"/>
        <v>-</v>
      </c>
    </row>
    <row r="49" spans="1:6" s="3" customFormat="1" x14ac:dyDescent="0.2">
      <c r="A49" s="132" t="s">
        <v>3931</v>
      </c>
      <c r="B49" s="314" t="s">
        <v>3473</v>
      </c>
      <c r="C49" s="303">
        <v>38</v>
      </c>
      <c r="D49" s="94">
        <v>0</v>
      </c>
      <c r="E49" s="94">
        <v>0</v>
      </c>
      <c r="F49" s="125" t="str">
        <f t="shared" si="0"/>
        <v>-</v>
      </c>
    </row>
    <row r="50" spans="1:6" s="3" customFormat="1" x14ac:dyDescent="0.2">
      <c r="A50" s="132" t="s">
        <v>3932</v>
      </c>
      <c r="B50" s="314" t="s">
        <v>2864</v>
      </c>
      <c r="C50" s="303">
        <v>39</v>
      </c>
      <c r="D50" s="94">
        <v>0</v>
      </c>
      <c r="E50" s="94">
        <v>0</v>
      </c>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v>0</v>
      </c>
      <c r="E52" s="94">
        <v>0</v>
      </c>
      <c r="F52" s="125" t="str">
        <f t="shared" si="0"/>
        <v>-</v>
      </c>
    </row>
    <row r="53" spans="1:6" s="3" customFormat="1" x14ac:dyDescent="0.2">
      <c r="A53" s="132" t="s">
        <v>444</v>
      </c>
      <c r="B53" s="314" t="s">
        <v>445</v>
      </c>
      <c r="C53" s="303">
        <v>42</v>
      </c>
      <c r="D53" s="94">
        <v>0</v>
      </c>
      <c r="E53" s="94">
        <v>0</v>
      </c>
      <c r="F53" s="125" t="str">
        <f t="shared" si="0"/>
        <v>-</v>
      </c>
    </row>
    <row r="54" spans="1:6" s="3" customFormat="1" x14ac:dyDescent="0.2">
      <c r="A54" s="132" t="s">
        <v>446</v>
      </c>
      <c r="B54" s="314" t="s">
        <v>3549</v>
      </c>
      <c r="C54" s="303">
        <v>43</v>
      </c>
      <c r="D54" s="94">
        <v>0</v>
      </c>
      <c r="E54" s="94">
        <v>0</v>
      </c>
      <c r="F54" s="125" t="str">
        <f t="shared" si="0"/>
        <v>-</v>
      </c>
    </row>
    <row r="55" spans="1:6" s="3" customFormat="1" x14ac:dyDescent="0.2">
      <c r="A55" s="132" t="s">
        <v>447</v>
      </c>
      <c r="B55" s="314" t="s">
        <v>3550</v>
      </c>
      <c r="C55" s="303">
        <v>44</v>
      </c>
      <c r="D55" s="94">
        <v>0</v>
      </c>
      <c r="E55" s="94">
        <v>0</v>
      </c>
      <c r="F55" s="125" t="str">
        <f t="shared" si="0"/>
        <v>-</v>
      </c>
    </row>
    <row r="56" spans="1:6" s="3" customFormat="1" x14ac:dyDescent="0.2">
      <c r="A56" s="132" t="s">
        <v>448</v>
      </c>
      <c r="B56" s="314" t="s">
        <v>449</v>
      </c>
      <c r="C56" s="303">
        <v>45</v>
      </c>
      <c r="D56" s="94">
        <v>0</v>
      </c>
      <c r="E56" s="94">
        <v>0</v>
      </c>
      <c r="F56" s="125" t="str">
        <f t="shared" si="0"/>
        <v>-</v>
      </c>
    </row>
    <row r="57" spans="1:6" s="3" customFormat="1" x14ac:dyDescent="0.2">
      <c r="A57" s="132" t="s">
        <v>450</v>
      </c>
      <c r="B57" s="314" t="s">
        <v>451</v>
      </c>
      <c r="C57" s="303">
        <v>46</v>
      </c>
      <c r="D57" s="94">
        <v>0</v>
      </c>
      <c r="E57" s="94">
        <v>0</v>
      </c>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v>0</v>
      </c>
      <c r="E59" s="94">
        <v>0</v>
      </c>
      <c r="F59" s="125" t="str">
        <f t="shared" si="0"/>
        <v>-</v>
      </c>
    </row>
    <row r="60" spans="1:6" s="3" customFormat="1" x14ac:dyDescent="0.2">
      <c r="A60" s="132" t="s">
        <v>455</v>
      </c>
      <c r="B60" s="314" t="s">
        <v>3039</v>
      </c>
      <c r="C60" s="303">
        <v>49</v>
      </c>
      <c r="D60" s="94">
        <v>264092</v>
      </c>
      <c r="E60" s="94">
        <v>279621</v>
      </c>
      <c r="F60" s="125">
        <f t="shared" si="0"/>
        <v>105.88014782727231</v>
      </c>
    </row>
    <row r="61" spans="1:6" s="3" customFormat="1" x14ac:dyDescent="0.2">
      <c r="A61" s="132" t="s">
        <v>456</v>
      </c>
      <c r="B61" s="314" t="s">
        <v>617</v>
      </c>
      <c r="C61" s="303">
        <v>50</v>
      </c>
      <c r="D61" s="94">
        <v>264092</v>
      </c>
      <c r="E61" s="94">
        <v>279621</v>
      </c>
      <c r="F61" s="125">
        <f t="shared" si="0"/>
        <v>105.88014782727231</v>
      </c>
    </row>
    <row r="62" spans="1:6" s="3" customFormat="1" x14ac:dyDescent="0.2">
      <c r="A62" s="132" t="s">
        <v>618</v>
      </c>
      <c r="B62" s="314" t="s">
        <v>3383</v>
      </c>
      <c r="C62" s="303">
        <v>51</v>
      </c>
      <c r="D62" s="97">
        <f>SUM(D63:D68)</f>
        <v>150000</v>
      </c>
      <c r="E62" s="97">
        <f>SUM(E63:E68)</f>
        <v>170000</v>
      </c>
      <c r="F62" s="124">
        <f t="shared" si="0"/>
        <v>113.33333333333333</v>
      </c>
    </row>
    <row r="63" spans="1:6" s="3" customFormat="1" x14ac:dyDescent="0.2">
      <c r="A63" s="132" t="s">
        <v>619</v>
      </c>
      <c r="B63" s="314" t="s">
        <v>620</v>
      </c>
      <c r="C63" s="303">
        <v>52</v>
      </c>
      <c r="D63" s="94">
        <v>150000</v>
      </c>
      <c r="E63" s="94">
        <v>170000</v>
      </c>
      <c r="F63" s="125">
        <f t="shared" si="0"/>
        <v>113.33333333333333</v>
      </c>
    </row>
    <row r="64" spans="1:6" s="3" customFormat="1" x14ac:dyDescent="0.2">
      <c r="A64" s="132" t="s">
        <v>621</v>
      </c>
      <c r="B64" s="314" t="s">
        <v>2569</v>
      </c>
      <c r="C64" s="303">
        <v>53</v>
      </c>
      <c r="D64" s="94">
        <v>0</v>
      </c>
      <c r="E64" s="94">
        <v>0</v>
      </c>
      <c r="F64" s="125" t="str">
        <f t="shared" si="0"/>
        <v>-</v>
      </c>
    </row>
    <row r="65" spans="1:6" s="3" customFormat="1" x14ac:dyDescent="0.2">
      <c r="A65" s="132" t="s">
        <v>2570</v>
      </c>
      <c r="B65" s="314" t="s">
        <v>1954</v>
      </c>
      <c r="C65" s="303">
        <v>54</v>
      </c>
      <c r="D65" s="94">
        <v>0</v>
      </c>
      <c r="E65" s="94">
        <v>0</v>
      </c>
      <c r="F65" s="125" t="str">
        <f t="shared" si="0"/>
        <v>-</v>
      </c>
    </row>
    <row r="66" spans="1:6" s="3" customFormat="1" x14ac:dyDescent="0.2">
      <c r="A66" s="132" t="s">
        <v>1955</v>
      </c>
      <c r="B66" s="314" t="s">
        <v>1956</v>
      </c>
      <c r="C66" s="303">
        <v>55</v>
      </c>
      <c r="D66" s="94">
        <v>0</v>
      </c>
      <c r="E66" s="94">
        <v>0</v>
      </c>
      <c r="F66" s="125" t="str">
        <f t="shared" si="0"/>
        <v>-</v>
      </c>
    </row>
    <row r="67" spans="1:6" s="3" customFormat="1" x14ac:dyDescent="0.2">
      <c r="A67" s="132" t="s">
        <v>1957</v>
      </c>
      <c r="B67" s="314" t="s">
        <v>1958</v>
      </c>
      <c r="C67" s="303">
        <v>56</v>
      </c>
      <c r="D67" s="94">
        <v>0</v>
      </c>
      <c r="E67" s="94">
        <v>0</v>
      </c>
      <c r="F67" s="125" t="str">
        <f t="shared" si="0"/>
        <v>-</v>
      </c>
    </row>
    <row r="68" spans="1:6" s="3" customFormat="1" x14ac:dyDescent="0.2">
      <c r="A68" s="272" t="s">
        <v>3420</v>
      </c>
      <c r="B68" s="314" t="s">
        <v>3040</v>
      </c>
      <c r="C68" s="303">
        <v>57</v>
      </c>
      <c r="D68" s="94">
        <v>0</v>
      </c>
      <c r="E68" s="94">
        <v>0</v>
      </c>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v>0</v>
      </c>
      <c r="E70" s="94">
        <v>0</v>
      </c>
      <c r="F70" s="125" t="str">
        <f t="shared" si="0"/>
        <v>-</v>
      </c>
    </row>
    <row r="71" spans="1:6" s="3" customFormat="1" x14ac:dyDescent="0.2">
      <c r="A71" s="272" t="s">
        <v>3424</v>
      </c>
      <c r="B71" s="314" t="s">
        <v>3425</v>
      </c>
      <c r="C71" s="303">
        <v>60</v>
      </c>
      <c r="D71" s="94">
        <v>0</v>
      </c>
      <c r="E71" s="94">
        <v>0</v>
      </c>
      <c r="F71" s="125" t="str">
        <f t="shared" si="0"/>
        <v>-</v>
      </c>
    </row>
    <row r="72" spans="1:6" s="3" customFormat="1" x14ac:dyDescent="0.2">
      <c r="A72" s="272" t="s">
        <v>3487</v>
      </c>
      <c r="B72" s="314" t="s">
        <v>3385</v>
      </c>
      <c r="C72" s="303">
        <v>61</v>
      </c>
      <c r="D72" s="94">
        <v>0</v>
      </c>
      <c r="E72" s="94">
        <v>0</v>
      </c>
      <c r="F72" s="125" t="str">
        <f t="shared" si="0"/>
        <v>-</v>
      </c>
    </row>
    <row r="73" spans="1:6" s="3" customFormat="1" x14ac:dyDescent="0.2">
      <c r="A73" s="272" t="s">
        <v>3426</v>
      </c>
      <c r="B73" s="314" t="s">
        <v>3427</v>
      </c>
      <c r="C73" s="303">
        <v>62</v>
      </c>
      <c r="D73" s="94">
        <v>0</v>
      </c>
      <c r="E73" s="94">
        <v>0</v>
      </c>
      <c r="F73" s="125" t="str">
        <f t="shared" si="0"/>
        <v>-</v>
      </c>
    </row>
    <row r="74" spans="1:6" s="3" customFormat="1" x14ac:dyDescent="0.2">
      <c r="A74" s="272" t="s">
        <v>3428</v>
      </c>
      <c r="B74" s="314" t="s">
        <v>1884</v>
      </c>
      <c r="C74" s="303">
        <v>63</v>
      </c>
      <c r="D74" s="97">
        <f>D75+D84+D92+D123+D139+D151+D168+D169</f>
        <v>835959</v>
      </c>
      <c r="E74" s="97">
        <f>E75+E84+E92+E123+E139+E151+E168+E169</f>
        <v>900994</v>
      </c>
      <c r="F74" s="124">
        <f t="shared" si="0"/>
        <v>107.77968775980639</v>
      </c>
    </row>
    <row r="75" spans="1:6" s="3" customFormat="1" x14ac:dyDescent="0.2">
      <c r="A75" s="272" t="s">
        <v>2744</v>
      </c>
      <c r="B75" s="314" t="s">
        <v>322</v>
      </c>
      <c r="C75" s="303">
        <v>64</v>
      </c>
      <c r="D75" s="97">
        <f>+D76+D81+D82+D83</f>
        <v>199377</v>
      </c>
      <c r="E75" s="97">
        <f>+E76+E81+E82+E83</f>
        <v>269281</v>
      </c>
      <c r="F75" s="124">
        <f t="shared" si="0"/>
        <v>135.06121568686459</v>
      </c>
    </row>
    <row r="76" spans="1:6" s="3" customFormat="1" x14ac:dyDescent="0.2">
      <c r="A76" s="132" t="s">
        <v>3429</v>
      </c>
      <c r="B76" s="317" t="s">
        <v>1885</v>
      </c>
      <c r="C76" s="303">
        <v>65</v>
      </c>
      <c r="D76" s="97">
        <f>SUM(D77:D80)</f>
        <v>199366</v>
      </c>
      <c r="E76" s="97">
        <f>SUM(E77:E80)</f>
        <v>269112</v>
      </c>
      <c r="F76" s="124">
        <f t="shared" ref="F76:F139" si="1">IF(D76&gt;0,IF(E76/D76&gt;=100,"&gt;&gt;100",E76/D76*100),"-")</f>
        <v>134.98389895970226</v>
      </c>
    </row>
    <row r="77" spans="1:6" s="3" customFormat="1" x14ac:dyDescent="0.2">
      <c r="A77" s="132" t="s">
        <v>1886</v>
      </c>
      <c r="B77" s="314" t="s">
        <v>1887</v>
      </c>
      <c r="C77" s="303">
        <v>66</v>
      </c>
      <c r="D77" s="94">
        <v>0</v>
      </c>
      <c r="E77" s="94">
        <v>0</v>
      </c>
      <c r="F77" s="125" t="str">
        <f t="shared" si="1"/>
        <v>-</v>
      </c>
    </row>
    <row r="78" spans="1:6" s="3" customFormat="1" x14ac:dyDescent="0.2">
      <c r="A78" s="132" t="s">
        <v>1888</v>
      </c>
      <c r="B78" s="314" t="s">
        <v>1889</v>
      </c>
      <c r="C78" s="303">
        <v>67</v>
      </c>
      <c r="D78" s="94">
        <v>199366</v>
      </c>
      <c r="E78" s="94">
        <v>269112</v>
      </c>
      <c r="F78" s="125">
        <f t="shared" si="1"/>
        <v>134.98389895970226</v>
      </c>
    </row>
    <row r="79" spans="1:6" s="3" customFormat="1" x14ac:dyDescent="0.2">
      <c r="A79" s="132" t="s">
        <v>1890</v>
      </c>
      <c r="B79" s="314" t="s">
        <v>1891</v>
      </c>
      <c r="C79" s="303">
        <v>68</v>
      </c>
      <c r="D79" s="94">
        <v>0</v>
      </c>
      <c r="E79" s="94">
        <v>0</v>
      </c>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v>0</v>
      </c>
      <c r="E81" s="94">
        <v>0</v>
      </c>
      <c r="F81" s="125" t="str">
        <f t="shared" si="1"/>
        <v>-</v>
      </c>
    </row>
    <row r="82" spans="1:6" s="3" customFormat="1" x14ac:dyDescent="0.2">
      <c r="A82" s="132" t="s">
        <v>4166</v>
      </c>
      <c r="B82" s="317" t="s">
        <v>4167</v>
      </c>
      <c r="C82" s="303">
        <v>71</v>
      </c>
      <c r="D82" s="94">
        <v>11</v>
      </c>
      <c r="E82" s="94">
        <v>169</v>
      </c>
      <c r="F82" s="125">
        <f t="shared" si="1"/>
        <v>1536.3636363636363</v>
      </c>
    </row>
    <row r="83" spans="1:6" s="3" customFormat="1" x14ac:dyDescent="0.2">
      <c r="A83" s="132" t="s">
        <v>4168</v>
      </c>
      <c r="B83" s="317" t="s">
        <v>4169</v>
      </c>
      <c r="C83" s="303">
        <v>72</v>
      </c>
      <c r="D83" s="94">
        <v>0</v>
      </c>
      <c r="E83" s="94">
        <v>0</v>
      </c>
      <c r="F83" s="125" t="str">
        <f t="shared" si="1"/>
        <v>-</v>
      </c>
    </row>
    <row r="84" spans="1:6" s="3" customFormat="1" ht="24" x14ac:dyDescent="0.2">
      <c r="A84" s="132" t="s">
        <v>4170</v>
      </c>
      <c r="B84" s="314" t="s">
        <v>321</v>
      </c>
      <c r="C84" s="303">
        <v>73</v>
      </c>
      <c r="D84" s="97">
        <f>+D85+SUM(D88:D91)</f>
        <v>1238</v>
      </c>
      <c r="E84" s="97">
        <f>+E85+SUM(E88:E91)</f>
        <v>5042</v>
      </c>
      <c r="F84" s="124">
        <f t="shared" si="1"/>
        <v>407.26978998384487</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v>0</v>
      </c>
      <c r="E86" s="94">
        <v>0</v>
      </c>
      <c r="F86" s="125" t="str">
        <f t="shared" si="1"/>
        <v>-</v>
      </c>
    </row>
    <row r="87" spans="1:6" s="3" customFormat="1" x14ac:dyDescent="0.2">
      <c r="A87" s="132" t="s">
        <v>2801</v>
      </c>
      <c r="B87" s="314" t="s">
        <v>2948</v>
      </c>
      <c r="C87" s="303">
        <v>76</v>
      </c>
      <c r="D87" s="94">
        <v>0</v>
      </c>
      <c r="E87" s="94">
        <v>0</v>
      </c>
      <c r="F87" s="125" t="str">
        <f t="shared" si="1"/>
        <v>-</v>
      </c>
    </row>
    <row r="88" spans="1:6" s="3" customFormat="1" x14ac:dyDescent="0.2">
      <c r="A88" s="132" t="s">
        <v>4172</v>
      </c>
      <c r="B88" s="317" t="s">
        <v>4173</v>
      </c>
      <c r="C88" s="303">
        <v>77</v>
      </c>
      <c r="D88" s="94">
        <v>0</v>
      </c>
      <c r="E88" s="94">
        <v>0</v>
      </c>
      <c r="F88" s="125" t="str">
        <f t="shared" si="1"/>
        <v>-</v>
      </c>
    </row>
    <row r="89" spans="1:6" s="3" customFormat="1" x14ac:dyDescent="0.2">
      <c r="A89" s="132" t="s">
        <v>4174</v>
      </c>
      <c r="B89" s="317" t="s">
        <v>4175</v>
      </c>
      <c r="C89" s="303">
        <v>78</v>
      </c>
      <c r="D89" s="94">
        <v>0</v>
      </c>
      <c r="E89" s="94">
        <v>0</v>
      </c>
      <c r="F89" s="125" t="str">
        <f t="shared" si="1"/>
        <v>-</v>
      </c>
    </row>
    <row r="90" spans="1:6" s="3" customFormat="1" x14ac:dyDescent="0.2">
      <c r="A90" s="132" t="s">
        <v>4176</v>
      </c>
      <c r="B90" s="317" t="s">
        <v>4177</v>
      </c>
      <c r="C90" s="303">
        <v>79</v>
      </c>
      <c r="D90" s="94">
        <v>0</v>
      </c>
      <c r="E90" s="94">
        <v>0</v>
      </c>
      <c r="F90" s="125" t="str">
        <f t="shared" si="1"/>
        <v>-</v>
      </c>
    </row>
    <row r="91" spans="1:6" s="3" customFormat="1" x14ac:dyDescent="0.2">
      <c r="A91" s="132" t="s">
        <v>4178</v>
      </c>
      <c r="B91" s="317" t="s">
        <v>4179</v>
      </c>
      <c r="C91" s="303">
        <v>80</v>
      </c>
      <c r="D91" s="94">
        <v>1238</v>
      </c>
      <c r="E91" s="94">
        <v>5042</v>
      </c>
      <c r="F91" s="125">
        <f t="shared" si="1"/>
        <v>407.26978998384487</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v>0</v>
      </c>
      <c r="E94" s="94">
        <v>0</v>
      </c>
      <c r="F94" s="125" t="str">
        <f t="shared" si="1"/>
        <v>-</v>
      </c>
    </row>
    <row r="95" spans="1:6" s="3" customFormat="1" x14ac:dyDescent="0.2">
      <c r="A95" s="132" t="s">
        <v>1174</v>
      </c>
      <c r="B95" s="317" t="s">
        <v>1175</v>
      </c>
      <c r="C95" s="303">
        <v>84</v>
      </c>
      <c r="D95" s="94">
        <v>0</v>
      </c>
      <c r="E95" s="94">
        <v>0</v>
      </c>
      <c r="F95" s="125" t="str">
        <f t="shared" si="1"/>
        <v>-</v>
      </c>
    </row>
    <row r="96" spans="1:6" s="3" customFormat="1" x14ac:dyDescent="0.2">
      <c r="A96" s="132" t="s">
        <v>1176</v>
      </c>
      <c r="B96" s="317" t="s">
        <v>1177</v>
      </c>
      <c r="C96" s="303">
        <v>85</v>
      </c>
      <c r="D96" s="94">
        <v>0</v>
      </c>
      <c r="E96" s="94">
        <v>0</v>
      </c>
      <c r="F96" s="125" t="str">
        <f t="shared" si="1"/>
        <v>-</v>
      </c>
    </row>
    <row r="97" spans="1:6" s="3" customFormat="1" x14ac:dyDescent="0.2">
      <c r="A97" s="132" t="s">
        <v>1178</v>
      </c>
      <c r="B97" s="317" t="s">
        <v>1179</v>
      </c>
      <c r="C97" s="303">
        <v>86</v>
      </c>
      <c r="D97" s="94">
        <v>0</v>
      </c>
      <c r="E97" s="94">
        <v>0</v>
      </c>
      <c r="F97" s="125" t="str">
        <f t="shared" si="1"/>
        <v>-</v>
      </c>
    </row>
    <row r="98" spans="1:6" s="3" customFormat="1" x14ac:dyDescent="0.2">
      <c r="A98" s="132" t="s">
        <v>2588</v>
      </c>
      <c r="B98" s="317" t="s">
        <v>2589</v>
      </c>
      <c r="C98" s="303">
        <v>87</v>
      </c>
      <c r="D98" s="94">
        <v>0</v>
      </c>
      <c r="E98" s="94">
        <v>0</v>
      </c>
      <c r="F98" s="125" t="str">
        <f t="shared" si="1"/>
        <v>-</v>
      </c>
    </row>
    <row r="99" spans="1:6" s="3" customFormat="1" x14ac:dyDescent="0.2">
      <c r="A99" s="132" t="s">
        <v>1180</v>
      </c>
      <c r="B99" s="317" t="s">
        <v>2669</v>
      </c>
      <c r="C99" s="303">
        <v>88</v>
      </c>
      <c r="D99" s="94">
        <v>0</v>
      </c>
      <c r="E99" s="94">
        <v>0</v>
      </c>
      <c r="F99" s="125" t="str">
        <f t="shared" si="1"/>
        <v>-</v>
      </c>
    </row>
    <row r="100" spans="1:6" s="3" customFormat="1" x14ac:dyDescent="0.2">
      <c r="A100" s="132" t="s">
        <v>2670</v>
      </c>
      <c r="B100" s="317" t="s">
        <v>2671</v>
      </c>
      <c r="C100" s="303">
        <v>89</v>
      </c>
      <c r="D100" s="94">
        <v>0</v>
      </c>
      <c r="E100" s="94">
        <v>0</v>
      </c>
      <c r="F100" s="125" t="str">
        <f t="shared" si="1"/>
        <v>-</v>
      </c>
    </row>
    <row r="101" spans="1:6" s="3" customFormat="1" x14ac:dyDescent="0.2">
      <c r="A101" s="132" t="s">
        <v>2672</v>
      </c>
      <c r="B101" s="317" t="s">
        <v>3291</v>
      </c>
      <c r="C101" s="303">
        <v>90</v>
      </c>
      <c r="D101" s="94">
        <v>0</v>
      </c>
      <c r="E101" s="94">
        <v>0</v>
      </c>
      <c r="F101" s="125" t="str">
        <f t="shared" si="1"/>
        <v>-</v>
      </c>
    </row>
    <row r="102" spans="1:6" s="3" customFormat="1" x14ac:dyDescent="0.2">
      <c r="A102" s="132" t="s">
        <v>3292</v>
      </c>
      <c r="B102" s="317" t="s">
        <v>2969</v>
      </c>
      <c r="C102" s="303">
        <v>91</v>
      </c>
      <c r="D102" s="94">
        <v>0</v>
      </c>
      <c r="E102" s="94">
        <v>0</v>
      </c>
      <c r="F102" s="125" t="str">
        <f t="shared" si="1"/>
        <v>-</v>
      </c>
    </row>
    <row r="103" spans="1:6" s="3" customFormat="1" x14ac:dyDescent="0.2">
      <c r="A103" s="132" t="s">
        <v>2970</v>
      </c>
      <c r="B103" s="317" t="s">
        <v>2971</v>
      </c>
      <c r="C103" s="303">
        <v>92</v>
      </c>
      <c r="D103" s="94">
        <v>0</v>
      </c>
      <c r="E103" s="94">
        <v>0</v>
      </c>
      <c r="F103" s="125" t="str">
        <f t="shared" si="1"/>
        <v>-</v>
      </c>
    </row>
    <row r="104" spans="1:6" s="3" customFormat="1" x14ac:dyDescent="0.2">
      <c r="A104" s="132" t="s">
        <v>2972</v>
      </c>
      <c r="B104" s="317" t="s">
        <v>2973</v>
      </c>
      <c r="C104" s="303">
        <v>93</v>
      </c>
      <c r="D104" s="94">
        <v>0</v>
      </c>
      <c r="E104" s="94">
        <v>0</v>
      </c>
      <c r="F104" s="125" t="str">
        <f t="shared" si="1"/>
        <v>-</v>
      </c>
    </row>
    <row r="105" spans="1:6" s="3" customFormat="1" x14ac:dyDescent="0.2">
      <c r="A105" s="132" t="s">
        <v>2974</v>
      </c>
      <c r="B105" s="317" t="s">
        <v>2975</v>
      </c>
      <c r="C105" s="303">
        <v>94</v>
      </c>
      <c r="D105" s="94">
        <v>0</v>
      </c>
      <c r="E105" s="94">
        <v>0</v>
      </c>
      <c r="F105" s="125" t="str">
        <f t="shared" si="1"/>
        <v>-</v>
      </c>
    </row>
    <row r="106" spans="1:6" s="3" customFormat="1" x14ac:dyDescent="0.2">
      <c r="A106" s="132" t="s">
        <v>2976</v>
      </c>
      <c r="B106" s="317" t="s">
        <v>2977</v>
      </c>
      <c r="C106" s="303">
        <v>95</v>
      </c>
      <c r="D106" s="94">
        <v>0</v>
      </c>
      <c r="E106" s="94">
        <v>0</v>
      </c>
      <c r="F106" s="125" t="str">
        <f t="shared" si="1"/>
        <v>-</v>
      </c>
    </row>
    <row r="107" spans="1:6" s="3" customFormat="1" x14ac:dyDescent="0.2">
      <c r="A107" s="132" t="s">
        <v>2978</v>
      </c>
      <c r="B107" s="317" t="s">
        <v>2979</v>
      </c>
      <c r="C107" s="303">
        <v>96</v>
      </c>
      <c r="D107" s="94">
        <v>0</v>
      </c>
      <c r="E107" s="94">
        <v>0</v>
      </c>
      <c r="F107" s="125" t="str">
        <f t="shared" si="1"/>
        <v>-</v>
      </c>
    </row>
    <row r="108" spans="1:6" s="3" customFormat="1" x14ac:dyDescent="0.2">
      <c r="A108" s="132" t="s">
        <v>2980</v>
      </c>
      <c r="B108" s="317" t="s">
        <v>2981</v>
      </c>
      <c r="C108" s="303">
        <v>97</v>
      </c>
      <c r="D108" s="94">
        <v>0</v>
      </c>
      <c r="E108" s="94">
        <v>0</v>
      </c>
      <c r="F108" s="125" t="str">
        <f t="shared" si="1"/>
        <v>-</v>
      </c>
    </row>
    <row r="109" spans="1:6" s="3" customFormat="1" x14ac:dyDescent="0.2">
      <c r="A109" s="132" t="s">
        <v>2982</v>
      </c>
      <c r="B109" s="317" t="s">
        <v>2943</v>
      </c>
      <c r="C109" s="303">
        <v>98</v>
      </c>
      <c r="D109" s="94">
        <v>0</v>
      </c>
      <c r="E109" s="94">
        <v>0</v>
      </c>
      <c r="F109" s="125" t="str">
        <f t="shared" si="1"/>
        <v>-</v>
      </c>
    </row>
    <row r="110" spans="1:6" s="3" customFormat="1" x14ac:dyDescent="0.2">
      <c r="A110" s="132" t="s">
        <v>2944</v>
      </c>
      <c r="B110" s="317" t="s">
        <v>2945</v>
      </c>
      <c r="C110" s="303">
        <v>99</v>
      </c>
      <c r="D110" s="94">
        <v>0</v>
      </c>
      <c r="E110" s="94">
        <v>0</v>
      </c>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v>0</v>
      </c>
      <c r="E112" s="94">
        <v>0</v>
      </c>
      <c r="F112" s="125" t="str">
        <f t="shared" si="1"/>
        <v>-</v>
      </c>
    </row>
    <row r="113" spans="1:6" s="3" customFormat="1" x14ac:dyDescent="0.2">
      <c r="A113" s="132" t="s">
        <v>394</v>
      </c>
      <c r="B113" s="317" t="s">
        <v>395</v>
      </c>
      <c r="C113" s="303">
        <v>102</v>
      </c>
      <c r="D113" s="94">
        <v>0</v>
      </c>
      <c r="E113" s="94">
        <v>0</v>
      </c>
      <c r="F113" s="125" t="str">
        <f t="shared" si="1"/>
        <v>-</v>
      </c>
    </row>
    <row r="114" spans="1:6" s="3" customFormat="1" x14ac:dyDescent="0.2">
      <c r="A114" s="132" t="s">
        <v>396</v>
      </c>
      <c r="B114" s="317" t="s">
        <v>397</v>
      </c>
      <c r="C114" s="303">
        <v>103</v>
      </c>
      <c r="D114" s="94">
        <v>0</v>
      </c>
      <c r="E114" s="94">
        <v>0</v>
      </c>
      <c r="F114" s="125" t="str">
        <f t="shared" si="1"/>
        <v>-</v>
      </c>
    </row>
    <row r="115" spans="1:6" s="3" customFormat="1" x14ac:dyDescent="0.2">
      <c r="A115" s="132" t="s">
        <v>398</v>
      </c>
      <c r="B115" s="317" t="s">
        <v>399</v>
      </c>
      <c r="C115" s="303">
        <v>104</v>
      </c>
      <c r="D115" s="94">
        <v>0</v>
      </c>
      <c r="E115" s="94">
        <v>0</v>
      </c>
      <c r="F115" s="125" t="str">
        <f t="shared" si="1"/>
        <v>-</v>
      </c>
    </row>
    <row r="116" spans="1:6" s="3" customFormat="1" x14ac:dyDescent="0.2">
      <c r="A116" s="132" t="s">
        <v>2592</v>
      </c>
      <c r="B116" s="317" t="s">
        <v>2624</v>
      </c>
      <c r="C116" s="303">
        <v>105</v>
      </c>
      <c r="D116" s="94">
        <v>0</v>
      </c>
      <c r="E116" s="94">
        <v>0</v>
      </c>
      <c r="F116" s="125" t="str">
        <f t="shared" si="1"/>
        <v>-</v>
      </c>
    </row>
    <row r="117" spans="1:6" s="3" customFormat="1" x14ac:dyDescent="0.2">
      <c r="A117" s="132" t="s">
        <v>400</v>
      </c>
      <c r="B117" s="317" t="s">
        <v>401</v>
      </c>
      <c r="C117" s="303">
        <v>106</v>
      </c>
      <c r="D117" s="94">
        <v>0</v>
      </c>
      <c r="E117" s="94">
        <v>0</v>
      </c>
      <c r="F117" s="125" t="str">
        <f t="shared" si="1"/>
        <v>-</v>
      </c>
    </row>
    <row r="118" spans="1:6" s="3" customFormat="1" x14ac:dyDescent="0.2">
      <c r="A118" s="132" t="s">
        <v>402</v>
      </c>
      <c r="B118" s="317" t="s">
        <v>403</v>
      </c>
      <c r="C118" s="303">
        <v>107</v>
      </c>
      <c r="D118" s="94">
        <v>0</v>
      </c>
      <c r="E118" s="94">
        <v>0</v>
      </c>
      <c r="F118" s="125" t="str">
        <f t="shared" si="1"/>
        <v>-</v>
      </c>
    </row>
    <row r="119" spans="1:6" s="3" customFormat="1" x14ac:dyDescent="0.2">
      <c r="A119" s="132" t="s">
        <v>404</v>
      </c>
      <c r="B119" s="317" t="s">
        <v>478</v>
      </c>
      <c r="C119" s="303">
        <v>108</v>
      </c>
      <c r="D119" s="94">
        <v>0</v>
      </c>
      <c r="E119" s="94">
        <v>0</v>
      </c>
      <c r="F119" s="125" t="str">
        <f t="shared" si="1"/>
        <v>-</v>
      </c>
    </row>
    <row r="120" spans="1:6" s="3" customFormat="1" x14ac:dyDescent="0.2">
      <c r="A120" s="132" t="s">
        <v>479</v>
      </c>
      <c r="B120" s="317" t="s">
        <v>480</v>
      </c>
      <c r="C120" s="303">
        <v>109</v>
      </c>
      <c r="D120" s="94">
        <v>0</v>
      </c>
      <c r="E120" s="94">
        <v>0</v>
      </c>
      <c r="F120" s="125" t="str">
        <f t="shared" si="1"/>
        <v>-</v>
      </c>
    </row>
    <row r="121" spans="1:6" s="3" customFormat="1" x14ac:dyDescent="0.2">
      <c r="A121" s="132" t="s">
        <v>481</v>
      </c>
      <c r="B121" s="317" t="s">
        <v>482</v>
      </c>
      <c r="C121" s="303">
        <v>110</v>
      </c>
      <c r="D121" s="94">
        <v>0</v>
      </c>
      <c r="E121" s="94">
        <v>0</v>
      </c>
      <c r="F121" s="125" t="str">
        <f t="shared" si="1"/>
        <v>-</v>
      </c>
    </row>
    <row r="122" spans="1:6" s="3" customFormat="1" x14ac:dyDescent="0.2">
      <c r="A122" s="132" t="s">
        <v>2625</v>
      </c>
      <c r="B122" s="317" t="s">
        <v>2626</v>
      </c>
      <c r="C122" s="303">
        <v>111</v>
      </c>
      <c r="D122" s="94">
        <v>0</v>
      </c>
      <c r="E122" s="94">
        <v>0</v>
      </c>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v>0</v>
      </c>
      <c r="E125" s="94">
        <v>0</v>
      </c>
      <c r="F125" s="125" t="str">
        <f t="shared" si="1"/>
        <v>-</v>
      </c>
    </row>
    <row r="126" spans="1:6" s="3" customFormat="1" x14ac:dyDescent="0.2">
      <c r="A126" s="132" t="s">
        <v>2630</v>
      </c>
      <c r="B126" s="314" t="s">
        <v>2631</v>
      </c>
      <c r="C126" s="303">
        <v>115</v>
      </c>
      <c r="D126" s="94">
        <v>0</v>
      </c>
      <c r="E126" s="94">
        <v>0</v>
      </c>
      <c r="F126" s="125" t="str">
        <f t="shared" si="1"/>
        <v>-</v>
      </c>
    </row>
    <row r="127" spans="1:6" s="3" customFormat="1" x14ac:dyDescent="0.2">
      <c r="A127" s="132" t="s">
        <v>2632</v>
      </c>
      <c r="B127" s="314" t="s">
        <v>2633</v>
      </c>
      <c r="C127" s="303">
        <v>116</v>
      </c>
      <c r="D127" s="94">
        <v>0</v>
      </c>
      <c r="E127" s="94">
        <v>0</v>
      </c>
      <c r="F127" s="125" t="str">
        <f t="shared" si="1"/>
        <v>-</v>
      </c>
    </row>
    <row r="128" spans="1:6" s="3" customFormat="1" x14ac:dyDescent="0.2">
      <c r="A128" s="132" t="s">
        <v>2634</v>
      </c>
      <c r="B128" s="314" t="s">
        <v>2635</v>
      </c>
      <c r="C128" s="303">
        <v>117</v>
      </c>
      <c r="D128" s="94">
        <v>0</v>
      </c>
      <c r="E128" s="94">
        <v>0</v>
      </c>
      <c r="F128" s="125" t="str">
        <f t="shared" si="1"/>
        <v>-</v>
      </c>
    </row>
    <row r="129" spans="1:6" s="3" customFormat="1" x14ac:dyDescent="0.2">
      <c r="A129" s="132" t="s">
        <v>2636</v>
      </c>
      <c r="B129" s="314" t="s">
        <v>2637</v>
      </c>
      <c r="C129" s="303">
        <v>118</v>
      </c>
      <c r="D129" s="94">
        <v>0</v>
      </c>
      <c r="E129" s="94">
        <v>0</v>
      </c>
      <c r="F129" s="125" t="str">
        <f t="shared" si="1"/>
        <v>-</v>
      </c>
    </row>
    <row r="130" spans="1:6" s="3" customFormat="1" x14ac:dyDescent="0.2">
      <c r="A130" s="132" t="s">
        <v>2638</v>
      </c>
      <c r="B130" s="314" t="s">
        <v>3375</v>
      </c>
      <c r="C130" s="303">
        <v>119</v>
      </c>
      <c r="D130" s="94">
        <v>0</v>
      </c>
      <c r="E130" s="94">
        <v>0</v>
      </c>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v>0</v>
      </c>
      <c r="E132" s="94">
        <v>0</v>
      </c>
      <c r="F132" s="125" t="str">
        <f t="shared" si="1"/>
        <v>-</v>
      </c>
    </row>
    <row r="133" spans="1:6" s="3" customFormat="1" x14ac:dyDescent="0.2">
      <c r="A133" s="132" t="s">
        <v>3377</v>
      </c>
      <c r="B133" s="314" t="s">
        <v>2631</v>
      </c>
      <c r="C133" s="303">
        <v>122</v>
      </c>
      <c r="D133" s="94">
        <v>0</v>
      </c>
      <c r="E133" s="94">
        <v>0</v>
      </c>
      <c r="F133" s="125" t="str">
        <f t="shared" si="1"/>
        <v>-</v>
      </c>
    </row>
    <row r="134" spans="1:6" s="3" customFormat="1" x14ac:dyDescent="0.2">
      <c r="A134" s="132" t="s">
        <v>3378</v>
      </c>
      <c r="B134" s="314" t="s">
        <v>2633</v>
      </c>
      <c r="C134" s="303">
        <v>123</v>
      </c>
      <c r="D134" s="94">
        <v>0</v>
      </c>
      <c r="E134" s="94">
        <v>0</v>
      </c>
      <c r="F134" s="125" t="str">
        <f t="shared" si="1"/>
        <v>-</v>
      </c>
    </row>
    <row r="135" spans="1:6" s="3" customFormat="1" x14ac:dyDescent="0.2">
      <c r="A135" s="132" t="s">
        <v>3379</v>
      </c>
      <c r="B135" s="314" t="s">
        <v>2635</v>
      </c>
      <c r="C135" s="303">
        <v>124</v>
      </c>
      <c r="D135" s="94">
        <v>0</v>
      </c>
      <c r="E135" s="94">
        <v>0</v>
      </c>
      <c r="F135" s="125" t="str">
        <f t="shared" si="1"/>
        <v>-</v>
      </c>
    </row>
    <row r="136" spans="1:6" s="3" customFormat="1" x14ac:dyDescent="0.2">
      <c r="A136" s="132" t="s">
        <v>3380</v>
      </c>
      <c r="B136" s="314" t="s">
        <v>2637</v>
      </c>
      <c r="C136" s="303">
        <v>125</v>
      </c>
      <c r="D136" s="94">
        <v>0</v>
      </c>
      <c r="E136" s="94">
        <v>0</v>
      </c>
      <c r="F136" s="125" t="str">
        <f t="shared" si="1"/>
        <v>-</v>
      </c>
    </row>
    <row r="137" spans="1:6" s="3" customFormat="1" x14ac:dyDescent="0.2">
      <c r="A137" s="132" t="s">
        <v>3381</v>
      </c>
      <c r="B137" s="314" t="s">
        <v>3375</v>
      </c>
      <c r="C137" s="303">
        <v>126</v>
      </c>
      <c r="D137" s="94">
        <v>0</v>
      </c>
      <c r="E137" s="94">
        <v>0</v>
      </c>
      <c r="F137" s="125" t="str">
        <f t="shared" si="1"/>
        <v>-</v>
      </c>
    </row>
    <row r="138" spans="1:6" s="3" customFormat="1" x14ac:dyDescent="0.2">
      <c r="A138" s="132" t="s">
        <v>265</v>
      </c>
      <c r="B138" s="314" t="s">
        <v>266</v>
      </c>
      <c r="C138" s="303">
        <v>127</v>
      </c>
      <c r="D138" s="94">
        <v>0</v>
      </c>
      <c r="E138" s="94">
        <v>0</v>
      </c>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v>0</v>
      </c>
      <c r="E141" s="94">
        <v>0</v>
      </c>
      <c r="F141" s="125" t="str">
        <f t="shared" si="2"/>
        <v>-</v>
      </c>
    </row>
    <row r="142" spans="1:6" s="3" customFormat="1" x14ac:dyDescent="0.2">
      <c r="A142" s="132" t="s">
        <v>484</v>
      </c>
      <c r="B142" s="314" t="s">
        <v>1806</v>
      </c>
      <c r="C142" s="303">
        <v>131</v>
      </c>
      <c r="D142" s="94">
        <v>0</v>
      </c>
      <c r="E142" s="94">
        <v>0</v>
      </c>
      <c r="F142" s="125" t="str">
        <f t="shared" si="2"/>
        <v>-</v>
      </c>
    </row>
    <row r="143" spans="1:6" s="3" customFormat="1" x14ac:dyDescent="0.2">
      <c r="A143" s="132" t="s">
        <v>485</v>
      </c>
      <c r="B143" s="317" t="s">
        <v>3445</v>
      </c>
      <c r="C143" s="303">
        <v>132</v>
      </c>
      <c r="D143" s="94">
        <v>0</v>
      </c>
      <c r="E143" s="94">
        <v>0</v>
      </c>
      <c r="F143" s="125" t="str">
        <f t="shared" si="2"/>
        <v>-</v>
      </c>
    </row>
    <row r="144" spans="1:6" s="3" customFormat="1" x14ac:dyDescent="0.2">
      <c r="A144" s="132" t="s">
        <v>268</v>
      </c>
      <c r="B144" s="317" t="s">
        <v>2381</v>
      </c>
      <c r="C144" s="303">
        <v>133</v>
      </c>
      <c r="D144" s="94">
        <v>0</v>
      </c>
      <c r="E144" s="94">
        <v>0</v>
      </c>
      <c r="F144" s="125" t="str">
        <f t="shared" si="2"/>
        <v>-</v>
      </c>
    </row>
    <row r="145" spans="1:6" s="3" customFormat="1" x14ac:dyDescent="0.2">
      <c r="A145" s="132" t="s">
        <v>269</v>
      </c>
      <c r="B145" s="318" t="s">
        <v>3521</v>
      </c>
      <c r="C145" s="303">
        <v>134</v>
      </c>
      <c r="D145" s="94">
        <v>0</v>
      </c>
      <c r="E145" s="94">
        <v>0</v>
      </c>
      <c r="F145" s="125" t="str">
        <f t="shared" si="2"/>
        <v>-</v>
      </c>
    </row>
    <row r="146" spans="1:6" s="3" customFormat="1" x14ac:dyDescent="0.2">
      <c r="A146" s="132" t="s">
        <v>270</v>
      </c>
      <c r="B146" s="317" t="s">
        <v>711</v>
      </c>
      <c r="C146" s="303">
        <v>135</v>
      </c>
      <c r="D146" s="94">
        <v>0</v>
      </c>
      <c r="E146" s="94">
        <v>0</v>
      </c>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v>0</v>
      </c>
      <c r="E148" s="94">
        <v>0</v>
      </c>
      <c r="F148" s="125" t="str">
        <f t="shared" si="2"/>
        <v>-</v>
      </c>
    </row>
    <row r="149" spans="1:6" s="3" customFormat="1" x14ac:dyDescent="0.2">
      <c r="A149" s="132" t="s">
        <v>1612</v>
      </c>
      <c r="B149" s="314" t="s">
        <v>1212</v>
      </c>
      <c r="C149" s="303">
        <v>138</v>
      </c>
      <c r="D149" s="94">
        <v>0</v>
      </c>
      <c r="E149" s="94">
        <v>0</v>
      </c>
      <c r="F149" s="125" t="str">
        <f t="shared" si="2"/>
        <v>-</v>
      </c>
    </row>
    <row r="150" spans="1:6" s="3" customFormat="1" x14ac:dyDescent="0.2">
      <c r="A150" s="132" t="s">
        <v>1613</v>
      </c>
      <c r="B150" s="314" t="s">
        <v>1614</v>
      </c>
      <c r="C150" s="303">
        <v>139</v>
      </c>
      <c r="D150" s="94">
        <v>0</v>
      </c>
      <c r="E150" s="94">
        <v>0</v>
      </c>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v>0</v>
      </c>
      <c r="E152" s="94">
        <v>0</v>
      </c>
      <c r="F152" s="125" t="str">
        <f t="shared" si="2"/>
        <v>-</v>
      </c>
    </row>
    <row r="153" spans="1:6" s="3" customFormat="1" x14ac:dyDescent="0.2">
      <c r="A153" s="272" t="s">
        <v>2937</v>
      </c>
      <c r="B153" s="317" t="s">
        <v>2938</v>
      </c>
      <c r="C153" s="303">
        <v>142</v>
      </c>
      <c r="D153" s="94">
        <v>0</v>
      </c>
      <c r="E153" s="94">
        <v>0</v>
      </c>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v>0</v>
      </c>
      <c r="E155" s="94">
        <v>0</v>
      </c>
      <c r="F155" s="125" t="str">
        <f t="shared" si="2"/>
        <v>-</v>
      </c>
    </row>
    <row r="156" spans="1:6" s="3" customFormat="1" x14ac:dyDescent="0.2">
      <c r="A156" s="272" t="s">
        <v>1804</v>
      </c>
      <c r="B156" s="317" t="s">
        <v>3052</v>
      </c>
      <c r="C156" s="303">
        <v>145</v>
      </c>
      <c r="D156" s="94">
        <v>0</v>
      </c>
      <c r="E156" s="94">
        <v>0</v>
      </c>
      <c r="F156" s="125" t="str">
        <f t="shared" si="2"/>
        <v>-</v>
      </c>
    </row>
    <row r="157" spans="1:6" s="3" customFormat="1" x14ac:dyDescent="0.2">
      <c r="A157" s="272" t="s">
        <v>3053</v>
      </c>
      <c r="B157" s="317" t="s">
        <v>3851</v>
      </c>
      <c r="C157" s="303">
        <v>146</v>
      </c>
      <c r="D157" s="94">
        <v>0</v>
      </c>
      <c r="E157" s="94">
        <v>0</v>
      </c>
      <c r="F157" s="125" t="str">
        <f t="shared" si="2"/>
        <v>-</v>
      </c>
    </row>
    <row r="158" spans="1:6" s="3" customFormat="1" x14ac:dyDescent="0.2">
      <c r="A158" s="272" t="s">
        <v>3852</v>
      </c>
      <c r="B158" s="317" t="s">
        <v>3853</v>
      </c>
      <c r="C158" s="303">
        <v>147</v>
      </c>
      <c r="D158" s="94">
        <v>0</v>
      </c>
      <c r="E158" s="94">
        <v>0</v>
      </c>
      <c r="F158" s="125" t="str">
        <f t="shared" si="2"/>
        <v>-</v>
      </c>
    </row>
    <row r="159" spans="1:6" s="3" customFormat="1" x14ac:dyDescent="0.2">
      <c r="A159" s="272" t="s">
        <v>3854</v>
      </c>
      <c r="B159" s="317" t="s">
        <v>3855</v>
      </c>
      <c r="C159" s="303">
        <v>148</v>
      </c>
      <c r="D159" s="94">
        <v>0</v>
      </c>
      <c r="E159" s="94">
        <v>0</v>
      </c>
      <c r="F159" s="125" t="str">
        <f t="shared" si="2"/>
        <v>-</v>
      </c>
    </row>
    <row r="160" spans="1:6" s="3" customFormat="1" x14ac:dyDescent="0.2">
      <c r="A160" s="272" t="s">
        <v>3856</v>
      </c>
      <c r="B160" s="317" t="s">
        <v>3868</v>
      </c>
      <c r="C160" s="303">
        <v>149</v>
      </c>
      <c r="D160" s="94">
        <v>0</v>
      </c>
      <c r="E160" s="94">
        <v>0</v>
      </c>
      <c r="F160" s="125" t="str">
        <f t="shared" si="2"/>
        <v>-</v>
      </c>
    </row>
    <row r="161" spans="1:6" s="3" customFormat="1" x14ac:dyDescent="0.2">
      <c r="A161" s="272" t="s">
        <v>3869</v>
      </c>
      <c r="B161" s="317" t="s">
        <v>4237</v>
      </c>
      <c r="C161" s="303">
        <v>150</v>
      </c>
      <c r="D161" s="94">
        <v>0</v>
      </c>
      <c r="E161" s="94">
        <v>0</v>
      </c>
      <c r="F161" s="125" t="str">
        <f t="shared" si="2"/>
        <v>-</v>
      </c>
    </row>
    <row r="162" spans="1:6" s="3" customFormat="1" x14ac:dyDescent="0.2">
      <c r="A162" s="272" t="s">
        <v>2939</v>
      </c>
      <c r="B162" s="317" t="s">
        <v>704</v>
      </c>
      <c r="C162" s="303">
        <v>151</v>
      </c>
      <c r="D162" s="94">
        <v>0</v>
      </c>
      <c r="E162" s="94">
        <v>0</v>
      </c>
      <c r="F162" s="125" t="str">
        <f t="shared" si="2"/>
        <v>-</v>
      </c>
    </row>
    <row r="163" spans="1:6" s="3" customFormat="1" x14ac:dyDescent="0.2">
      <c r="A163" s="272" t="s">
        <v>3804</v>
      </c>
      <c r="B163" s="318" t="s">
        <v>2432</v>
      </c>
      <c r="C163" s="303">
        <v>152</v>
      </c>
      <c r="D163" s="94">
        <v>0</v>
      </c>
      <c r="E163" s="94">
        <v>0</v>
      </c>
      <c r="F163" s="125" t="str">
        <f t="shared" si="2"/>
        <v>-</v>
      </c>
    </row>
    <row r="164" spans="1:6" s="3" customFormat="1" x14ac:dyDescent="0.2">
      <c r="A164" s="272" t="s">
        <v>3805</v>
      </c>
      <c r="B164" s="317" t="s">
        <v>1338</v>
      </c>
      <c r="C164" s="303">
        <v>153</v>
      </c>
      <c r="D164" s="94">
        <v>0</v>
      </c>
      <c r="E164" s="94">
        <v>0</v>
      </c>
      <c r="F164" s="125" t="str">
        <f t="shared" si="2"/>
        <v>-</v>
      </c>
    </row>
    <row r="165" spans="1:6" s="3" customFormat="1" x14ac:dyDescent="0.2">
      <c r="A165" s="132" t="s">
        <v>1339</v>
      </c>
      <c r="B165" s="317" t="s">
        <v>1340</v>
      </c>
      <c r="C165" s="303">
        <v>154</v>
      </c>
      <c r="D165" s="94">
        <v>0</v>
      </c>
      <c r="E165" s="94">
        <v>0</v>
      </c>
      <c r="F165" s="125" t="str">
        <f t="shared" si="2"/>
        <v>-</v>
      </c>
    </row>
    <row r="166" spans="1:6" s="3" customFormat="1" x14ac:dyDescent="0.2">
      <c r="A166" s="132" t="s">
        <v>4094</v>
      </c>
      <c r="B166" s="317" t="s">
        <v>486</v>
      </c>
      <c r="C166" s="303">
        <v>155</v>
      </c>
      <c r="D166" s="94">
        <v>0</v>
      </c>
      <c r="E166" s="94">
        <v>0</v>
      </c>
      <c r="F166" s="125" t="str">
        <f t="shared" si="2"/>
        <v>-</v>
      </c>
    </row>
    <row r="167" spans="1:6" s="3" customFormat="1" x14ac:dyDescent="0.2">
      <c r="A167" s="132" t="s">
        <v>3806</v>
      </c>
      <c r="B167" s="317" t="s">
        <v>3807</v>
      </c>
      <c r="C167" s="303">
        <v>156</v>
      </c>
      <c r="D167" s="94">
        <v>0</v>
      </c>
      <c r="E167" s="94">
        <v>0</v>
      </c>
      <c r="F167" s="125" t="str">
        <f t="shared" si="2"/>
        <v>-</v>
      </c>
    </row>
    <row r="168" spans="1:6" s="3" customFormat="1" x14ac:dyDescent="0.2">
      <c r="A168" s="132" t="s">
        <v>3808</v>
      </c>
      <c r="B168" s="317" t="s">
        <v>3809</v>
      </c>
      <c r="C168" s="303">
        <v>157</v>
      </c>
      <c r="D168" s="94">
        <v>0</v>
      </c>
      <c r="E168" s="94">
        <v>0</v>
      </c>
      <c r="F168" s="125" t="str">
        <f t="shared" si="2"/>
        <v>-</v>
      </c>
    </row>
    <row r="169" spans="1:6" s="3" customFormat="1" x14ac:dyDescent="0.2">
      <c r="A169" s="132" t="s">
        <v>3810</v>
      </c>
      <c r="B169" s="314" t="s">
        <v>4238</v>
      </c>
      <c r="C169" s="303">
        <v>158</v>
      </c>
      <c r="D169" s="97">
        <f>SUM(D170:D172)</f>
        <v>635344</v>
      </c>
      <c r="E169" s="97">
        <f>SUM(E170:E172)</f>
        <v>626671</v>
      </c>
      <c r="F169" s="124">
        <f t="shared" si="2"/>
        <v>98.634912740184845</v>
      </c>
    </row>
    <row r="170" spans="1:6" s="3" customFormat="1" x14ac:dyDescent="0.2">
      <c r="A170" s="272" t="s">
        <v>2743</v>
      </c>
      <c r="B170" s="314" t="s">
        <v>4239</v>
      </c>
      <c r="C170" s="303">
        <v>159</v>
      </c>
      <c r="D170" s="94">
        <v>0</v>
      </c>
      <c r="E170" s="94">
        <v>0</v>
      </c>
      <c r="F170" s="125" t="str">
        <f t="shared" si="2"/>
        <v>-</v>
      </c>
    </row>
    <row r="171" spans="1:6" s="3" customFormat="1" x14ac:dyDescent="0.2">
      <c r="A171" s="272" t="s">
        <v>3811</v>
      </c>
      <c r="B171" s="314" t="s">
        <v>3812</v>
      </c>
      <c r="C171" s="303">
        <v>160</v>
      </c>
      <c r="D171" s="94">
        <v>0</v>
      </c>
      <c r="E171" s="94">
        <v>0</v>
      </c>
      <c r="F171" s="125" t="str">
        <f t="shared" si="2"/>
        <v>-</v>
      </c>
    </row>
    <row r="172" spans="1:6" s="3" customFormat="1" x14ac:dyDescent="0.2">
      <c r="A172" s="272" t="s">
        <v>4240</v>
      </c>
      <c r="B172" s="314" t="s">
        <v>4241</v>
      </c>
      <c r="C172" s="303">
        <v>161</v>
      </c>
      <c r="D172" s="94">
        <v>635344</v>
      </c>
      <c r="E172" s="94">
        <v>626671</v>
      </c>
      <c r="F172" s="125">
        <f t="shared" si="2"/>
        <v>98.634912740184845</v>
      </c>
    </row>
    <row r="173" spans="1:6" s="3" customFormat="1" x14ac:dyDescent="0.2">
      <c r="A173" s="272"/>
      <c r="B173" s="314" t="s">
        <v>1068</v>
      </c>
      <c r="C173" s="303">
        <v>162</v>
      </c>
      <c r="D173" s="97">
        <f>D174+D234</f>
        <v>8041339</v>
      </c>
      <c r="E173" s="97">
        <f>E174+E234</f>
        <v>8189051</v>
      </c>
      <c r="F173" s="124">
        <f t="shared" si="2"/>
        <v>101.83690800748482</v>
      </c>
    </row>
    <row r="174" spans="1:6" s="3" customFormat="1" x14ac:dyDescent="0.2">
      <c r="A174" s="272" t="s">
        <v>3813</v>
      </c>
      <c r="B174" s="314" t="s">
        <v>1145</v>
      </c>
      <c r="C174" s="303">
        <v>163</v>
      </c>
      <c r="D174" s="97">
        <f>D175+D186+D187+D203+D231</f>
        <v>746331</v>
      </c>
      <c r="E174" s="97">
        <f>E175+E186+E187+E203+E231</f>
        <v>765704</v>
      </c>
      <c r="F174" s="124">
        <f t="shared" si="2"/>
        <v>102.5957651497794</v>
      </c>
    </row>
    <row r="175" spans="1:6" s="3" customFormat="1" x14ac:dyDescent="0.2">
      <c r="A175" s="272" t="s">
        <v>1181</v>
      </c>
      <c r="B175" s="314" t="s">
        <v>1547</v>
      </c>
      <c r="C175" s="303">
        <v>164</v>
      </c>
      <c r="D175" s="97">
        <f>SUM(D176:D178)+SUM(D182:D185)</f>
        <v>746331</v>
      </c>
      <c r="E175" s="97">
        <f>SUM(E176:E178)+SUM(E182:E185)</f>
        <v>729333</v>
      </c>
      <c r="F175" s="124">
        <f t="shared" si="2"/>
        <v>97.72245826583648</v>
      </c>
    </row>
    <row r="176" spans="1:6" s="3" customFormat="1" x14ac:dyDescent="0.2">
      <c r="A176" s="272" t="s">
        <v>1182</v>
      </c>
      <c r="B176" s="314" t="s">
        <v>1183</v>
      </c>
      <c r="C176" s="303">
        <v>165</v>
      </c>
      <c r="D176" s="94">
        <v>621940</v>
      </c>
      <c r="E176" s="94">
        <v>605658</v>
      </c>
      <c r="F176" s="125">
        <f t="shared" si="2"/>
        <v>97.382062578383767</v>
      </c>
    </row>
    <row r="177" spans="1:6" s="3" customFormat="1" x14ac:dyDescent="0.2">
      <c r="A177" s="272" t="s">
        <v>1184</v>
      </c>
      <c r="B177" s="314" t="s">
        <v>1185</v>
      </c>
      <c r="C177" s="303">
        <v>166</v>
      </c>
      <c r="D177" s="94">
        <v>123031</v>
      </c>
      <c r="E177" s="94">
        <v>118499</v>
      </c>
      <c r="F177" s="125">
        <f t="shared" si="2"/>
        <v>96.316375547626208</v>
      </c>
    </row>
    <row r="178" spans="1:6" s="3" customFormat="1" x14ac:dyDescent="0.2">
      <c r="A178" s="272" t="s">
        <v>1186</v>
      </c>
      <c r="B178" s="317" t="s">
        <v>2842</v>
      </c>
      <c r="C178" s="303">
        <v>167</v>
      </c>
      <c r="D178" s="97">
        <f>SUM(D179:D181)</f>
        <v>122</v>
      </c>
      <c r="E178" s="97">
        <f>SUM(E179:E181)</f>
        <v>134</v>
      </c>
      <c r="F178" s="124">
        <f t="shared" si="2"/>
        <v>109.8360655737705</v>
      </c>
    </row>
    <row r="179" spans="1:6" s="3" customFormat="1" x14ac:dyDescent="0.2">
      <c r="A179" s="272" t="s">
        <v>2843</v>
      </c>
      <c r="B179" s="314" t="s">
        <v>2844</v>
      </c>
      <c r="C179" s="303">
        <v>168</v>
      </c>
      <c r="D179" s="94">
        <v>0</v>
      </c>
      <c r="E179" s="94">
        <v>0</v>
      </c>
      <c r="F179" s="125" t="str">
        <f t="shared" si="2"/>
        <v>-</v>
      </c>
    </row>
    <row r="180" spans="1:6" s="3" customFormat="1" x14ac:dyDescent="0.2">
      <c r="A180" s="272" t="s">
        <v>2845</v>
      </c>
      <c r="B180" s="314" t="s">
        <v>2825</v>
      </c>
      <c r="C180" s="303">
        <v>169</v>
      </c>
      <c r="D180" s="94">
        <v>0</v>
      </c>
      <c r="E180" s="94">
        <v>0</v>
      </c>
      <c r="F180" s="125" t="str">
        <f t="shared" si="2"/>
        <v>-</v>
      </c>
    </row>
    <row r="181" spans="1:6" s="3" customFormat="1" x14ac:dyDescent="0.2">
      <c r="A181" s="272" t="s">
        <v>2826</v>
      </c>
      <c r="B181" s="314" t="s">
        <v>2827</v>
      </c>
      <c r="C181" s="303">
        <v>170</v>
      </c>
      <c r="D181" s="94">
        <v>122</v>
      </c>
      <c r="E181" s="94">
        <v>134</v>
      </c>
      <c r="F181" s="125">
        <f t="shared" si="2"/>
        <v>109.8360655737705</v>
      </c>
    </row>
    <row r="182" spans="1:6" s="3" customFormat="1" x14ac:dyDescent="0.2">
      <c r="A182" s="272" t="s">
        <v>1188</v>
      </c>
      <c r="B182" s="317" t="s">
        <v>1189</v>
      </c>
      <c r="C182" s="303">
        <v>171</v>
      </c>
      <c r="D182" s="94">
        <v>0</v>
      </c>
      <c r="E182" s="94">
        <v>0</v>
      </c>
      <c r="F182" s="125" t="str">
        <f t="shared" si="2"/>
        <v>-</v>
      </c>
    </row>
    <row r="183" spans="1:6" s="3" customFormat="1" x14ac:dyDescent="0.2">
      <c r="A183" s="272" t="s">
        <v>1190</v>
      </c>
      <c r="B183" s="317" t="s">
        <v>1191</v>
      </c>
      <c r="C183" s="303">
        <v>172</v>
      </c>
      <c r="D183" s="94">
        <v>0</v>
      </c>
      <c r="E183" s="94">
        <v>0</v>
      </c>
      <c r="F183" s="125" t="str">
        <f t="shared" si="2"/>
        <v>-</v>
      </c>
    </row>
    <row r="184" spans="1:6" s="3" customFormat="1" x14ac:dyDescent="0.2">
      <c r="A184" s="272" t="s">
        <v>1192</v>
      </c>
      <c r="B184" s="317" t="s">
        <v>2983</v>
      </c>
      <c r="C184" s="303">
        <v>173</v>
      </c>
      <c r="D184" s="94">
        <v>0</v>
      </c>
      <c r="E184" s="94">
        <v>0</v>
      </c>
      <c r="F184" s="125" t="str">
        <f t="shared" si="2"/>
        <v>-</v>
      </c>
    </row>
    <row r="185" spans="1:6" s="3" customFormat="1" x14ac:dyDescent="0.2">
      <c r="A185" s="272" t="s">
        <v>1193</v>
      </c>
      <c r="B185" s="317" t="s">
        <v>3032</v>
      </c>
      <c r="C185" s="303">
        <v>174</v>
      </c>
      <c r="D185" s="94">
        <v>1238</v>
      </c>
      <c r="E185" s="94">
        <v>5042</v>
      </c>
      <c r="F185" s="125">
        <f t="shared" si="2"/>
        <v>407.26978998384487</v>
      </c>
    </row>
    <row r="186" spans="1:6" s="3" customFormat="1" x14ac:dyDescent="0.2">
      <c r="A186" s="272" t="s">
        <v>3033</v>
      </c>
      <c r="B186" s="314" t="s">
        <v>3034</v>
      </c>
      <c r="C186" s="303">
        <v>175</v>
      </c>
      <c r="D186" s="94">
        <v>0</v>
      </c>
      <c r="E186" s="94">
        <v>36371</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v>0</v>
      </c>
      <c r="E189" s="94">
        <v>0</v>
      </c>
      <c r="F189" s="125" t="str">
        <f t="shared" si="2"/>
        <v>-</v>
      </c>
    </row>
    <row r="190" spans="1:6" s="3" customFormat="1" x14ac:dyDescent="0.2">
      <c r="A190" s="132" t="s">
        <v>3660</v>
      </c>
      <c r="B190" s="314" t="s">
        <v>3661</v>
      </c>
      <c r="C190" s="303">
        <v>179</v>
      </c>
      <c r="D190" s="94">
        <v>0</v>
      </c>
      <c r="E190" s="94">
        <v>0</v>
      </c>
      <c r="F190" s="125" t="str">
        <f t="shared" si="2"/>
        <v>-</v>
      </c>
    </row>
    <row r="191" spans="1:6" s="3" customFormat="1" x14ac:dyDescent="0.2">
      <c r="A191" s="132" t="s">
        <v>3662</v>
      </c>
      <c r="B191" s="314" t="s">
        <v>3663</v>
      </c>
      <c r="C191" s="303">
        <v>180</v>
      </c>
      <c r="D191" s="94">
        <v>0</v>
      </c>
      <c r="E191" s="94">
        <v>0</v>
      </c>
      <c r="F191" s="125" t="str">
        <f t="shared" si="2"/>
        <v>-</v>
      </c>
    </row>
    <row r="192" spans="1:6" s="3" customFormat="1" x14ac:dyDescent="0.2">
      <c r="A192" s="132" t="s">
        <v>3664</v>
      </c>
      <c r="B192" s="314" t="s">
        <v>3665</v>
      </c>
      <c r="C192" s="303">
        <v>181</v>
      </c>
      <c r="D192" s="94">
        <v>0</v>
      </c>
      <c r="E192" s="94">
        <v>0</v>
      </c>
      <c r="F192" s="125" t="str">
        <f t="shared" si="2"/>
        <v>-</v>
      </c>
    </row>
    <row r="193" spans="1:6" s="3" customFormat="1" x14ac:dyDescent="0.2">
      <c r="A193" s="132" t="s">
        <v>3666</v>
      </c>
      <c r="B193" s="314" t="s">
        <v>3667</v>
      </c>
      <c r="C193" s="303">
        <v>182</v>
      </c>
      <c r="D193" s="94">
        <v>0</v>
      </c>
      <c r="E193" s="94">
        <v>0</v>
      </c>
      <c r="F193" s="125" t="str">
        <f t="shared" si="2"/>
        <v>-</v>
      </c>
    </row>
    <row r="194" spans="1:6" s="3" customFormat="1" x14ac:dyDescent="0.2">
      <c r="A194" s="132" t="s">
        <v>3668</v>
      </c>
      <c r="B194" s="314" t="s">
        <v>3669</v>
      </c>
      <c r="C194" s="303">
        <v>183</v>
      </c>
      <c r="D194" s="94">
        <v>0</v>
      </c>
      <c r="E194" s="94">
        <v>0</v>
      </c>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v>0</v>
      </c>
      <c r="E196" s="94">
        <v>0</v>
      </c>
      <c r="F196" s="125" t="str">
        <f t="shared" si="2"/>
        <v>-</v>
      </c>
    </row>
    <row r="197" spans="1:6" s="3" customFormat="1" x14ac:dyDescent="0.2">
      <c r="A197" s="132" t="s">
        <v>3671</v>
      </c>
      <c r="B197" s="317" t="s">
        <v>3661</v>
      </c>
      <c r="C197" s="303">
        <v>186</v>
      </c>
      <c r="D197" s="94">
        <v>0</v>
      </c>
      <c r="E197" s="94">
        <v>0</v>
      </c>
      <c r="F197" s="125" t="str">
        <f t="shared" si="2"/>
        <v>-</v>
      </c>
    </row>
    <row r="198" spans="1:6" s="3" customFormat="1" x14ac:dyDescent="0.2">
      <c r="A198" s="132" t="s">
        <v>3672</v>
      </c>
      <c r="B198" s="317" t="s">
        <v>3663</v>
      </c>
      <c r="C198" s="303">
        <v>187</v>
      </c>
      <c r="D198" s="94">
        <v>0</v>
      </c>
      <c r="E198" s="94">
        <v>0</v>
      </c>
      <c r="F198" s="125" t="str">
        <f t="shared" si="2"/>
        <v>-</v>
      </c>
    </row>
    <row r="199" spans="1:6" s="3" customFormat="1" x14ac:dyDescent="0.2">
      <c r="A199" s="132" t="s">
        <v>3673</v>
      </c>
      <c r="B199" s="317" t="s">
        <v>3665</v>
      </c>
      <c r="C199" s="303">
        <v>188</v>
      </c>
      <c r="D199" s="94">
        <v>0</v>
      </c>
      <c r="E199" s="94">
        <v>0</v>
      </c>
      <c r="F199" s="125" t="str">
        <f t="shared" si="2"/>
        <v>-</v>
      </c>
    </row>
    <row r="200" spans="1:6" s="3" customFormat="1" x14ac:dyDescent="0.2">
      <c r="A200" s="132" t="s">
        <v>3674</v>
      </c>
      <c r="B200" s="317" t="s">
        <v>3667</v>
      </c>
      <c r="C200" s="303">
        <v>189</v>
      </c>
      <c r="D200" s="94">
        <v>0</v>
      </c>
      <c r="E200" s="94">
        <v>0</v>
      </c>
      <c r="F200" s="125" t="str">
        <f t="shared" si="2"/>
        <v>-</v>
      </c>
    </row>
    <row r="201" spans="1:6" s="3" customFormat="1" x14ac:dyDescent="0.2">
      <c r="A201" s="132" t="s">
        <v>3675</v>
      </c>
      <c r="B201" s="317" t="s">
        <v>3669</v>
      </c>
      <c r="C201" s="303">
        <v>190</v>
      </c>
      <c r="D201" s="94">
        <v>0</v>
      </c>
      <c r="E201" s="94">
        <v>0</v>
      </c>
      <c r="F201" s="125" t="str">
        <f t="shared" si="2"/>
        <v>-</v>
      </c>
    </row>
    <row r="202" spans="1:6" s="3" customFormat="1" x14ac:dyDescent="0.2">
      <c r="A202" s="132" t="s">
        <v>3676</v>
      </c>
      <c r="B202" s="314" t="s">
        <v>3677</v>
      </c>
      <c r="C202" s="303">
        <v>191</v>
      </c>
      <c r="D202" s="94">
        <v>0</v>
      </c>
      <c r="E202" s="94">
        <v>0</v>
      </c>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v>0</v>
      </c>
      <c r="E205" s="94">
        <v>0</v>
      </c>
      <c r="F205" s="125" t="str">
        <f t="shared" si="3"/>
        <v>-</v>
      </c>
    </row>
    <row r="206" spans="1:6" s="3" customFormat="1" x14ac:dyDescent="0.2">
      <c r="A206" s="132" t="s">
        <v>2986</v>
      </c>
      <c r="B206" s="317" t="s">
        <v>2987</v>
      </c>
      <c r="C206" s="303">
        <v>195</v>
      </c>
      <c r="D206" s="94">
        <v>0</v>
      </c>
      <c r="E206" s="94">
        <v>0</v>
      </c>
      <c r="F206" s="125" t="str">
        <f t="shared" si="3"/>
        <v>-</v>
      </c>
    </row>
    <row r="207" spans="1:6" s="3" customFormat="1" x14ac:dyDescent="0.2">
      <c r="A207" s="132" t="s">
        <v>2988</v>
      </c>
      <c r="B207" s="317" t="s">
        <v>2989</v>
      </c>
      <c r="C207" s="303">
        <v>196</v>
      </c>
      <c r="D207" s="94">
        <v>0</v>
      </c>
      <c r="E207" s="94">
        <v>0</v>
      </c>
      <c r="F207" s="125" t="str">
        <f t="shared" si="3"/>
        <v>-</v>
      </c>
    </row>
    <row r="208" spans="1:6" s="3" customFormat="1" x14ac:dyDescent="0.2">
      <c r="A208" s="132" t="s">
        <v>3679</v>
      </c>
      <c r="B208" s="317" t="s">
        <v>2990</v>
      </c>
      <c r="C208" s="303">
        <v>197</v>
      </c>
      <c r="D208" s="94">
        <v>0</v>
      </c>
      <c r="E208" s="94">
        <v>0</v>
      </c>
      <c r="F208" s="125" t="str">
        <f t="shared" si="3"/>
        <v>-</v>
      </c>
    </row>
    <row r="209" spans="1:6" s="3" customFormat="1" x14ac:dyDescent="0.2">
      <c r="A209" s="132" t="s">
        <v>2991</v>
      </c>
      <c r="B209" s="317" t="s">
        <v>2992</v>
      </c>
      <c r="C209" s="303">
        <v>198</v>
      </c>
      <c r="D209" s="94">
        <v>0</v>
      </c>
      <c r="E209" s="94">
        <v>0</v>
      </c>
      <c r="F209" s="125" t="str">
        <f t="shared" si="3"/>
        <v>-</v>
      </c>
    </row>
    <row r="210" spans="1:6" s="3" customFormat="1" x14ac:dyDescent="0.2">
      <c r="A210" s="132" t="s">
        <v>2993</v>
      </c>
      <c r="B210" s="317" t="s">
        <v>100</v>
      </c>
      <c r="C210" s="303">
        <v>199</v>
      </c>
      <c r="D210" s="94">
        <v>0</v>
      </c>
      <c r="E210" s="94">
        <v>0</v>
      </c>
      <c r="F210" s="125" t="str">
        <f t="shared" si="3"/>
        <v>-</v>
      </c>
    </row>
    <row r="211" spans="1:6" s="3" customFormat="1" x14ac:dyDescent="0.2">
      <c r="A211" s="132" t="s">
        <v>495</v>
      </c>
      <c r="B211" s="317" t="s">
        <v>496</v>
      </c>
      <c r="C211" s="303">
        <v>200</v>
      </c>
      <c r="D211" s="94">
        <v>0</v>
      </c>
      <c r="E211" s="94">
        <v>0</v>
      </c>
      <c r="F211" s="125" t="str">
        <f t="shared" si="3"/>
        <v>-</v>
      </c>
    </row>
    <row r="212" spans="1:6" s="3" customFormat="1" x14ac:dyDescent="0.2">
      <c r="A212" s="132" t="s">
        <v>497</v>
      </c>
      <c r="B212" s="317" t="s">
        <v>498</v>
      </c>
      <c r="C212" s="303">
        <v>201</v>
      </c>
      <c r="D212" s="94">
        <v>0</v>
      </c>
      <c r="E212" s="94">
        <v>0</v>
      </c>
      <c r="F212" s="125" t="str">
        <f t="shared" si="3"/>
        <v>-</v>
      </c>
    </row>
    <row r="213" spans="1:6" s="3" customFormat="1" x14ac:dyDescent="0.2">
      <c r="A213" s="132" t="s">
        <v>499</v>
      </c>
      <c r="B213" s="317" t="s">
        <v>500</v>
      </c>
      <c r="C213" s="303">
        <v>202</v>
      </c>
      <c r="D213" s="94">
        <v>0</v>
      </c>
      <c r="E213" s="94">
        <v>0</v>
      </c>
      <c r="F213" s="125" t="str">
        <f t="shared" si="3"/>
        <v>-</v>
      </c>
    </row>
    <row r="214" spans="1:6" s="3" customFormat="1" x14ac:dyDescent="0.2">
      <c r="A214" s="132" t="s">
        <v>501</v>
      </c>
      <c r="B214" s="317" t="s">
        <v>502</v>
      </c>
      <c r="C214" s="303">
        <v>203</v>
      </c>
      <c r="D214" s="94">
        <v>0</v>
      </c>
      <c r="E214" s="94">
        <v>0</v>
      </c>
      <c r="F214" s="125" t="str">
        <f t="shared" si="3"/>
        <v>-</v>
      </c>
    </row>
    <row r="215" spans="1:6" s="3" customFormat="1" x14ac:dyDescent="0.2">
      <c r="A215" s="132" t="s">
        <v>2498</v>
      </c>
      <c r="B215" s="317" t="s">
        <v>2499</v>
      </c>
      <c r="C215" s="303">
        <v>204</v>
      </c>
      <c r="D215" s="94">
        <v>0</v>
      </c>
      <c r="E215" s="94">
        <v>0</v>
      </c>
      <c r="F215" s="125" t="str">
        <f t="shared" si="3"/>
        <v>-</v>
      </c>
    </row>
    <row r="216" spans="1:6" s="3" customFormat="1" x14ac:dyDescent="0.2">
      <c r="A216" s="132" t="s">
        <v>3361</v>
      </c>
      <c r="B216" s="317" t="s">
        <v>3362</v>
      </c>
      <c r="C216" s="303">
        <v>205</v>
      </c>
      <c r="D216" s="94">
        <v>0</v>
      </c>
      <c r="E216" s="94">
        <v>0</v>
      </c>
      <c r="F216" s="125" t="str">
        <f t="shared" si="3"/>
        <v>-</v>
      </c>
    </row>
    <row r="217" spans="1:6" s="3" customFormat="1" x14ac:dyDescent="0.2">
      <c r="A217" s="132" t="s">
        <v>3363</v>
      </c>
      <c r="B217" s="317" t="s">
        <v>3364</v>
      </c>
      <c r="C217" s="303">
        <v>206</v>
      </c>
      <c r="D217" s="94">
        <v>0</v>
      </c>
      <c r="E217" s="94">
        <v>0</v>
      </c>
      <c r="F217" s="125" t="str">
        <f t="shared" si="3"/>
        <v>-</v>
      </c>
    </row>
    <row r="218" spans="1:6" s="3" customFormat="1" x14ac:dyDescent="0.2">
      <c r="A218" s="132" t="s">
        <v>3365</v>
      </c>
      <c r="B218" s="317" t="s">
        <v>2781</v>
      </c>
      <c r="C218" s="303">
        <v>207</v>
      </c>
      <c r="D218" s="94">
        <v>0</v>
      </c>
      <c r="E218" s="94">
        <v>0</v>
      </c>
      <c r="F218" s="125" t="str">
        <f t="shared" si="3"/>
        <v>-</v>
      </c>
    </row>
    <row r="219" spans="1:6" s="3" customFormat="1" x14ac:dyDescent="0.2">
      <c r="A219" s="132" t="s">
        <v>2782</v>
      </c>
      <c r="B219" s="317" t="s">
        <v>2783</v>
      </c>
      <c r="C219" s="303">
        <v>208</v>
      </c>
      <c r="D219" s="94">
        <v>0</v>
      </c>
      <c r="E219" s="94">
        <v>0</v>
      </c>
      <c r="F219" s="125" t="str">
        <f t="shared" si="3"/>
        <v>-</v>
      </c>
    </row>
    <row r="220" spans="1:6" s="3" customFormat="1" x14ac:dyDescent="0.2">
      <c r="A220" s="132" t="s">
        <v>2784</v>
      </c>
      <c r="B220" s="318" t="s">
        <v>4221</v>
      </c>
      <c r="C220" s="303">
        <v>209</v>
      </c>
      <c r="D220" s="94">
        <v>0</v>
      </c>
      <c r="E220" s="94">
        <v>0</v>
      </c>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v>0</v>
      </c>
      <c r="E222" s="94">
        <v>0</v>
      </c>
      <c r="F222" s="125" t="str">
        <f t="shared" si="3"/>
        <v>-</v>
      </c>
    </row>
    <row r="223" spans="1:6" s="3" customFormat="1" x14ac:dyDescent="0.2">
      <c r="A223" s="132" t="s">
        <v>4224</v>
      </c>
      <c r="B223" s="317" t="s">
        <v>4225</v>
      </c>
      <c r="C223" s="303">
        <v>212</v>
      </c>
      <c r="D223" s="94">
        <v>0</v>
      </c>
      <c r="E223" s="94">
        <v>0</v>
      </c>
      <c r="F223" s="125" t="str">
        <f t="shared" si="3"/>
        <v>-</v>
      </c>
    </row>
    <row r="224" spans="1:6" s="3" customFormat="1" x14ac:dyDescent="0.2">
      <c r="A224" s="132">
        <v>2615</v>
      </c>
      <c r="B224" s="317" t="s">
        <v>4226</v>
      </c>
      <c r="C224" s="303">
        <v>213</v>
      </c>
      <c r="D224" s="94">
        <v>0</v>
      </c>
      <c r="E224" s="94">
        <v>0</v>
      </c>
      <c r="F224" s="125" t="str">
        <f t="shared" si="3"/>
        <v>-</v>
      </c>
    </row>
    <row r="225" spans="1:6" s="3" customFormat="1" x14ac:dyDescent="0.2">
      <c r="A225" s="132">
        <v>2616</v>
      </c>
      <c r="B225" s="317" t="s">
        <v>4227</v>
      </c>
      <c r="C225" s="303">
        <v>214</v>
      </c>
      <c r="D225" s="94">
        <v>0</v>
      </c>
      <c r="E225" s="94">
        <v>0</v>
      </c>
      <c r="F225" s="125" t="str">
        <f t="shared" si="3"/>
        <v>-</v>
      </c>
    </row>
    <row r="226" spans="1:6" s="3" customFormat="1" x14ac:dyDescent="0.2">
      <c r="A226" s="132">
        <v>2646</v>
      </c>
      <c r="B226" s="317" t="s">
        <v>4228</v>
      </c>
      <c r="C226" s="303">
        <v>215</v>
      </c>
      <c r="D226" s="94">
        <v>0</v>
      </c>
      <c r="E226" s="94">
        <v>0</v>
      </c>
      <c r="F226" s="125" t="str">
        <f t="shared" si="3"/>
        <v>-</v>
      </c>
    </row>
    <row r="227" spans="1:6" s="3" customFormat="1" x14ac:dyDescent="0.2">
      <c r="A227" s="132">
        <v>2647</v>
      </c>
      <c r="B227" s="317" t="s">
        <v>4229</v>
      </c>
      <c r="C227" s="303">
        <v>216</v>
      </c>
      <c r="D227" s="94">
        <v>0</v>
      </c>
      <c r="E227" s="94">
        <v>0</v>
      </c>
      <c r="F227" s="125" t="str">
        <f t="shared" si="3"/>
        <v>-</v>
      </c>
    </row>
    <row r="228" spans="1:6" s="3" customFormat="1" x14ac:dyDescent="0.2">
      <c r="A228" s="132">
        <v>2648</v>
      </c>
      <c r="B228" s="317" t="s">
        <v>4230</v>
      </c>
      <c r="C228" s="303">
        <v>217</v>
      </c>
      <c r="D228" s="94">
        <v>0</v>
      </c>
      <c r="E228" s="94">
        <v>0</v>
      </c>
      <c r="F228" s="125" t="str">
        <f t="shared" si="3"/>
        <v>-</v>
      </c>
    </row>
    <row r="229" spans="1:6" s="3" customFormat="1" x14ac:dyDescent="0.2">
      <c r="A229" s="132">
        <v>2655</v>
      </c>
      <c r="B229" s="317" t="s">
        <v>4231</v>
      </c>
      <c r="C229" s="303">
        <v>218</v>
      </c>
      <c r="D229" s="94">
        <v>0</v>
      </c>
      <c r="E229" s="94">
        <v>0</v>
      </c>
      <c r="F229" s="125" t="str">
        <f t="shared" si="3"/>
        <v>-</v>
      </c>
    </row>
    <row r="230" spans="1:6" s="3" customFormat="1" x14ac:dyDescent="0.2">
      <c r="A230" s="132">
        <v>2656</v>
      </c>
      <c r="B230" s="317" t="s">
        <v>4232</v>
      </c>
      <c r="C230" s="303">
        <v>219</v>
      </c>
      <c r="D230" s="94">
        <v>0</v>
      </c>
      <c r="E230" s="94">
        <v>0</v>
      </c>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v>0</v>
      </c>
      <c r="E232" s="94">
        <v>0</v>
      </c>
      <c r="F232" s="125" t="str">
        <f t="shared" si="3"/>
        <v>-</v>
      </c>
    </row>
    <row r="233" spans="1:6" s="3" customFormat="1" x14ac:dyDescent="0.2">
      <c r="A233" s="132" t="s">
        <v>976</v>
      </c>
      <c r="B233" s="314" t="s">
        <v>977</v>
      </c>
      <c r="C233" s="303">
        <v>222</v>
      </c>
      <c r="D233" s="94">
        <v>0</v>
      </c>
      <c r="E233" s="94">
        <v>0</v>
      </c>
      <c r="F233" s="125" t="str">
        <f t="shared" si="3"/>
        <v>-</v>
      </c>
    </row>
    <row r="234" spans="1:6" s="3" customFormat="1" x14ac:dyDescent="0.2">
      <c r="A234" s="132" t="s">
        <v>978</v>
      </c>
      <c r="B234" s="314" t="s">
        <v>3394</v>
      </c>
      <c r="C234" s="303">
        <v>223</v>
      </c>
      <c r="D234" s="97">
        <f>+D235+D243-D247+D251+D252+D253</f>
        <v>7295008</v>
      </c>
      <c r="E234" s="97">
        <f>+E235+E243-E247+E251+E252+E253</f>
        <v>7423347</v>
      </c>
      <c r="F234" s="124">
        <f t="shared" si="3"/>
        <v>101.75927154569263</v>
      </c>
    </row>
    <row r="235" spans="1:6" s="3" customFormat="1" x14ac:dyDescent="0.2">
      <c r="A235" s="132" t="s">
        <v>1279</v>
      </c>
      <c r="B235" s="314" t="s">
        <v>3395</v>
      </c>
      <c r="C235" s="303">
        <v>224</v>
      </c>
      <c r="D235" s="97">
        <f>D236-D239</f>
        <v>7205380</v>
      </c>
      <c r="E235" s="97">
        <f>E236-E239</f>
        <v>7288057</v>
      </c>
      <c r="F235" s="124">
        <f t="shared" si="3"/>
        <v>101.1474342782754</v>
      </c>
    </row>
    <row r="236" spans="1:6" s="3" customFormat="1" x14ac:dyDescent="0.2">
      <c r="A236" s="132" t="s">
        <v>1280</v>
      </c>
      <c r="B236" s="314" t="s">
        <v>3396</v>
      </c>
      <c r="C236" s="303">
        <v>225</v>
      </c>
      <c r="D236" s="97">
        <f>SUM(D237:D238)</f>
        <v>7205380</v>
      </c>
      <c r="E236" s="97">
        <f>SUM(E237:E238)</f>
        <v>7288057</v>
      </c>
      <c r="F236" s="124">
        <f t="shared" si="3"/>
        <v>101.1474342782754</v>
      </c>
    </row>
    <row r="237" spans="1:6" s="3" customFormat="1" x14ac:dyDescent="0.2">
      <c r="A237" s="132" t="s">
        <v>1281</v>
      </c>
      <c r="B237" s="314" t="s">
        <v>1282</v>
      </c>
      <c r="C237" s="303">
        <v>226</v>
      </c>
      <c r="D237" s="94">
        <v>7031630</v>
      </c>
      <c r="E237" s="94">
        <v>7114307</v>
      </c>
      <c r="F237" s="125">
        <f t="shared" si="3"/>
        <v>101.17578712190488</v>
      </c>
    </row>
    <row r="238" spans="1:6" s="3" customFormat="1" x14ac:dyDescent="0.2">
      <c r="A238" s="132" t="s">
        <v>1283</v>
      </c>
      <c r="B238" s="314" t="s">
        <v>1284</v>
      </c>
      <c r="C238" s="303">
        <v>227</v>
      </c>
      <c r="D238" s="94">
        <v>173750</v>
      </c>
      <c r="E238" s="94">
        <v>173750</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v>0</v>
      </c>
      <c r="E240" s="94">
        <v>0</v>
      </c>
      <c r="F240" s="125" t="str">
        <f t="shared" si="3"/>
        <v>-</v>
      </c>
    </row>
    <row r="241" spans="1:6" s="3" customFormat="1" x14ac:dyDescent="0.2">
      <c r="A241" s="132" t="s">
        <v>4093</v>
      </c>
      <c r="B241" s="314" t="s">
        <v>4117</v>
      </c>
      <c r="C241" s="303">
        <v>230</v>
      </c>
      <c r="D241" s="94">
        <v>0</v>
      </c>
      <c r="E241" s="94">
        <v>0</v>
      </c>
      <c r="F241" s="125" t="str">
        <f t="shared" si="3"/>
        <v>-</v>
      </c>
    </row>
    <row r="242" spans="1:6" s="3" customFormat="1" x14ac:dyDescent="0.2">
      <c r="A242" s="132" t="s">
        <v>4118</v>
      </c>
      <c r="B242" s="314" t="s">
        <v>4119</v>
      </c>
      <c r="C242" s="303">
        <v>231</v>
      </c>
      <c r="D242" s="94">
        <v>0</v>
      </c>
      <c r="E242" s="94">
        <v>0</v>
      </c>
      <c r="F242" s="125" t="str">
        <f t="shared" si="3"/>
        <v>-</v>
      </c>
    </row>
    <row r="243" spans="1:6" s="3" customFormat="1" x14ac:dyDescent="0.2">
      <c r="A243" s="132" t="s">
        <v>4120</v>
      </c>
      <c r="B243" s="314" t="s">
        <v>3398</v>
      </c>
      <c r="C243" s="303">
        <v>232</v>
      </c>
      <c r="D243" s="97">
        <f>SUM(D244:D246)</f>
        <v>286415</v>
      </c>
      <c r="E243" s="97">
        <f>SUM(E244:E246)</f>
        <v>517943</v>
      </c>
      <c r="F243" s="124">
        <f t="shared" si="3"/>
        <v>180.83654836513449</v>
      </c>
    </row>
    <row r="244" spans="1:6" s="3" customFormat="1" x14ac:dyDescent="0.2">
      <c r="A244" s="132" t="s">
        <v>2861</v>
      </c>
      <c r="B244" s="314" t="s">
        <v>4121</v>
      </c>
      <c r="C244" s="303">
        <v>233</v>
      </c>
      <c r="D244" s="94">
        <v>286415</v>
      </c>
      <c r="E244" s="94">
        <v>517943</v>
      </c>
      <c r="F244" s="125">
        <f t="shared" si="3"/>
        <v>180.83654836513449</v>
      </c>
    </row>
    <row r="245" spans="1:6" s="3" customFormat="1" x14ac:dyDescent="0.2">
      <c r="A245" s="132" t="s">
        <v>1132</v>
      </c>
      <c r="B245" s="314" t="s">
        <v>2804</v>
      </c>
      <c r="C245" s="303">
        <v>234</v>
      </c>
      <c r="D245" s="94">
        <v>0</v>
      </c>
      <c r="E245" s="94">
        <v>0</v>
      </c>
      <c r="F245" s="125" t="str">
        <f t="shared" si="3"/>
        <v>-</v>
      </c>
    </row>
    <row r="246" spans="1:6" s="3" customFormat="1" x14ac:dyDescent="0.2">
      <c r="A246" s="132" t="s">
        <v>1623</v>
      </c>
      <c r="B246" s="314" t="s">
        <v>2805</v>
      </c>
      <c r="C246" s="303">
        <v>235</v>
      </c>
      <c r="D246" s="94">
        <v>0</v>
      </c>
      <c r="E246" s="94">
        <v>0</v>
      </c>
      <c r="F246" s="125" t="str">
        <f t="shared" si="3"/>
        <v>-</v>
      </c>
    </row>
    <row r="247" spans="1:6" s="3" customFormat="1" x14ac:dyDescent="0.2">
      <c r="A247" s="132" t="s">
        <v>2806</v>
      </c>
      <c r="B247" s="314" t="s">
        <v>3399</v>
      </c>
      <c r="C247" s="303">
        <v>236</v>
      </c>
      <c r="D247" s="97">
        <f>SUM(D248:D250)</f>
        <v>196787</v>
      </c>
      <c r="E247" s="97">
        <f>SUM(E248:E250)</f>
        <v>382653</v>
      </c>
      <c r="F247" s="124">
        <f t="shared" si="3"/>
        <v>194.45034478903585</v>
      </c>
    </row>
    <row r="248" spans="1:6" s="3" customFormat="1" x14ac:dyDescent="0.2">
      <c r="A248" s="132" t="s">
        <v>2927</v>
      </c>
      <c r="B248" s="314" t="s">
        <v>2807</v>
      </c>
      <c r="C248" s="303">
        <v>237</v>
      </c>
      <c r="D248" s="94">
        <v>0</v>
      </c>
      <c r="E248" s="94">
        <v>0</v>
      </c>
      <c r="F248" s="125" t="str">
        <f t="shared" si="3"/>
        <v>-</v>
      </c>
    </row>
    <row r="249" spans="1:6" s="3" customFormat="1" x14ac:dyDescent="0.2">
      <c r="A249" s="132" t="s">
        <v>2593</v>
      </c>
      <c r="B249" s="317" t="s">
        <v>2808</v>
      </c>
      <c r="C249" s="303">
        <v>238</v>
      </c>
      <c r="D249" s="94">
        <v>196787</v>
      </c>
      <c r="E249" s="94">
        <v>382653</v>
      </c>
      <c r="F249" s="125">
        <f t="shared" si="3"/>
        <v>194.45034478903585</v>
      </c>
    </row>
    <row r="250" spans="1:6" s="3" customFormat="1" x14ac:dyDescent="0.2">
      <c r="A250" s="132" t="s">
        <v>1930</v>
      </c>
      <c r="B250" s="317" t="s">
        <v>2809</v>
      </c>
      <c r="C250" s="303">
        <v>239</v>
      </c>
      <c r="D250" s="94">
        <v>0</v>
      </c>
      <c r="E250" s="94">
        <v>0</v>
      </c>
      <c r="F250" s="125" t="str">
        <f t="shared" si="3"/>
        <v>-</v>
      </c>
    </row>
    <row r="251" spans="1:6" s="3" customFormat="1" x14ac:dyDescent="0.2">
      <c r="A251" s="132" t="s">
        <v>4283</v>
      </c>
      <c r="B251" s="317" t="s">
        <v>2810</v>
      </c>
      <c r="C251" s="303">
        <v>240</v>
      </c>
      <c r="D251" s="94">
        <v>0</v>
      </c>
      <c r="E251" s="94">
        <v>0</v>
      </c>
      <c r="F251" s="125" t="str">
        <f t="shared" si="3"/>
        <v>-</v>
      </c>
    </row>
    <row r="252" spans="1:6" s="3" customFormat="1" x14ac:dyDescent="0.2">
      <c r="A252" s="132" t="s">
        <v>2595</v>
      </c>
      <c r="B252" s="317" t="s">
        <v>1574</v>
      </c>
      <c r="C252" s="303">
        <v>241</v>
      </c>
      <c r="D252" s="94">
        <v>0</v>
      </c>
      <c r="E252" s="94">
        <v>0</v>
      </c>
      <c r="F252" s="125" t="str">
        <f t="shared" si="3"/>
        <v>-</v>
      </c>
    </row>
    <row r="253" spans="1:6" s="3" customFormat="1" x14ac:dyDescent="0.2">
      <c r="A253" s="132" t="s">
        <v>1575</v>
      </c>
      <c r="B253" s="317" t="s">
        <v>1576</v>
      </c>
      <c r="C253" s="303">
        <v>242</v>
      </c>
      <c r="D253" s="94">
        <v>0</v>
      </c>
      <c r="E253" s="94">
        <v>0</v>
      </c>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1444283</v>
      </c>
      <c r="F255" s="124" t="str">
        <f t="shared" si="3"/>
        <v>-</v>
      </c>
    </row>
    <row r="256" spans="1:6" s="3" customFormat="1" x14ac:dyDescent="0.2">
      <c r="A256" s="319" t="s">
        <v>302</v>
      </c>
      <c r="B256" s="320" t="s">
        <v>303</v>
      </c>
      <c r="C256" s="306">
        <v>245</v>
      </c>
      <c r="D256" s="95">
        <v>0</v>
      </c>
      <c r="E256" s="95">
        <v>1444283</v>
      </c>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746331</v>
      </c>
      <c r="E287" s="94">
        <v>729333</v>
      </c>
      <c r="F287" s="125">
        <f t="shared" si="4"/>
        <v>97.72245826583648</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v>36371</v>
      </c>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ZVONKO GRBAVAC, univ.spec.oec.</v>
      </c>
      <c r="B325" s="291"/>
      <c r="D325" s="293"/>
      <c r="E325" s="293"/>
      <c r="F325" s="291"/>
      <c r="G325" s="307"/>
    </row>
    <row r="326" spans="1:7" s="292" customFormat="1" ht="15" customHeight="1" x14ac:dyDescent="0.2">
      <c r="A326" s="291" t="str">
        <f>IF(RefStr!H27="","Telefon za kontakt: _________________","Telefon za kontakt: " &amp; RefStr!H27)</f>
        <v>Telefon za kontakt: 031383456</v>
      </c>
      <c r="B326" s="291"/>
      <c r="F326" s="291"/>
      <c r="G326" s="307"/>
    </row>
    <row r="327" spans="1:7" s="292" customFormat="1" ht="15" customHeight="1" x14ac:dyDescent="0.2">
      <c r="A327" s="291" t="str">
        <f>IF(RefStr!H33="","Odgovorna osoba: _____________________________","Odgovorna osoba: " &amp; RefStr!H33)</f>
        <v>Odgovorna osoba: Ravnatelj: Ilija Pavić, prof.</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232:E233 D237:E238 D244:E246 D248:E253 D179:E186 D240:E242 D26:E34 D42:E46 D48:E50 D77:E83 D152:E153 D170:E172 D176:E177 D256:E256 D258:E322 D15:E17 D20:E24 D36:E40 D52:E57 D59:E61 D63:E68 D70:E73 D86:E91 D94:E110 D112:E122 D125:E130 D132:E138 D141:E146 D148:E150 D155:E168 D189:E194 D196:E202 D205:E220 D222:E230">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33" sqref="E13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09579</v>
      </c>
      <c r="C4" s="414"/>
      <c r="D4" s="414"/>
      <c r="E4" s="415">
        <f>SUM(Skriveni!G1287:G1423)</f>
        <v>13152120.936000001</v>
      </c>
      <c r="F4" s="416"/>
    </row>
    <row r="5" spans="1:6" ht="15" customHeight="1" x14ac:dyDescent="0.2">
      <c r="B5" s="413" t="str">
        <f>"Naziv: "&amp;IF(RefStr!B10&lt;&gt;"",RefStr!B10,"_______________________________________")</f>
        <v>Naziv: OŠ VLADIMIR NAZOR</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9226660</v>
      </c>
      <c r="E121" s="97">
        <f>E122+E125+E128+E129+SUM(E132:E135)</f>
        <v>9449062</v>
      </c>
      <c r="F121" s="125">
        <f t="shared" si="1"/>
        <v>102.41042804221678</v>
      </c>
    </row>
    <row r="122" spans="1:6" s="3" customFormat="1" x14ac:dyDescent="0.2">
      <c r="A122" s="132" t="s">
        <v>2919</v>
      </c>
      <c r="B122" s="105" t="s">
        <v>3973</v>
      </c>
      <c r="C122" s="303">
        <v>111</v>
      </c>
      <c r="D122" s="97">
        <f>SUM(D123:D124)</f>
        <v>9028402</v>
      </c>
      <c r="E122" s="97">
        <f>SUM(E123:E124)</f>
        <v>9084209</v>
      </c>
      <c r="F122" s="125">
        <f t="shared" si="1"/>
        <v>100.61812710599285</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9028402</v>
      </c>
      <c r="E124" s="94">
        <v>9084209</v>
      </c>
      <c r="F124" s="125">
        <f t="shared" si="1"/>
        <v>100.61812710599285</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198258</v>
      </c>
      <c r="E133" s="94">
        <v>364853</v>
      </c>
      <c r="F133" s="125">
        <f t="shared" si="1"/>
        <v>184.02939603950409</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9226660</v>
      </c>
      <c r="E148" s="107">
        <f>E12+E29+E35+E42+E82+E89+E96+E114+E121+E136</f>
        <v>9449062</v>
      </c>
      <c r="F148" s="126">
        <f t="shared" si="2"/>
        <v>102.41042804221678</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ZVONKO GRBAVAC, univ.spec.oec.</v>
      </c>
      <c r="B151" s="291"/>
      <c r="D151" s="293"/>
      <c r="E151" s="293"/>
      <c r="F151" s="291"/>
      <c r="G151" s="307"/>
    </row>
    <row r="152" spans="1:7" s="292" customFormat="1" ht="15" customHeight="1" x14ac:dyDescent="0.2">
      <c r="A152" s="291" t="str">
        <f>IF(RefStr!H27="","Telefon za kontakt: _________________","Telefon za kontakt: " &amp; RefStr!H27)</f>
        <v>Telefon za kontakt: 031383456</v>
      </c>
      <c r="B152" s="291"/>
      <c r="E152" s="291"/>
      <c r="F152" s="291"/>
      <c r="G152" s="307"/>
    </row>
    <row r="153" spans="1:7" s="292" customFormat="1" ht="15" customHeight="1" x14ac:dyDescent="0.2">
      <c r="A153" s="291" t="str">
        <f>IF(RefStr!H33="","Odgovorna osoba: _____________________________","Odgovorna osoba: " &amp; RefStr!H33)</f>
        <v>Odgovorna osoba: Ravnatelj: Ilija Pavić, prof.</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09579</v>
      </c>
      <c r="C4" s="450"/>
      <c r="D4" s="415">
        <f>SUM(Skriveni!G1424:G1467)</f>
        <v>0</v>
      </c>
      <c r="E4" s="416"/>
    </row>
    <row r="5" spans="1:6" ht="15" customHeight="1" x14ac:dyDescent="0.2">
      <c r="B5" s="413" t="str">
        <f>"Naziv: "&amp;IF(RefStr!B10&lt;&gt;"",RefStr!B10,"_______________________________________")</f>
        <v>Naziv: OŠ VLADIMIR NAZOR</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ZVONKO GRBAVAC, univ.spec.oec.</v>
      </c>
      <c r="B59" s="291"/>
      <c r="D59" s="293"/>
      <c r="E59" s="293"/>
      <c r="F59" s="291"/>
      <c r="G59" s="307"/>
    </row>
    <row r="60" spans="1:7" s="292" customFormat="1" ht="15" customHeight="1" x14ac:dyDescent="0.2">
      <c r="A60" s="291" t="str">
        <f>IF(RefStr!H27="","Telefon za kontakt: _________________","Telefon za kontakt: " &amp; RefStr!H27)</f>
        <v>Telefon za kontakt: 031383456</v>
      </c>
      <c r="B60" s="291"/>
      <c r="F60" s="291"/>
      <c r="G60" s="307"/>
    </row>
    <row r="61" spans="1:7" s="292" customFormat="1" ht="15" customHeight="1" x14ac:dyDescent="0.2">
      <c r="A61" s="291" t="str">
        <f>IF(RefStr!H33="","Odgovorna osoba: _____________________________","Odgovorna osoba: " &amp; RefStr!H33)</f>
        <v>Odgovorna osoba: Ravnatelj: Ilija Pavić, prof.</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09579</v>
      </c>
      <c r="C4" s="415">
        <f>SUM(Skriveni!G1468:G1561)</f>
        <v>867191.95</v>
      </c>
      <c r="D4" s="416"/>
    </row>
    <row r="5" spans="1:5" s="23" customFormat="1" ht="15" customHeight="1" x14ac:dyDescent="0.2">
      <c r="B5" s="98" t="str">
        <f>"Naziv: "&amp;IF(RefStr!B10&lt;&gt;"",RefStr!B10,"_______________________________________")</f>
        <v>Naziv: OŠ VLADIMIR NAZOR</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746330</v>
      </c>
    </row>
    <row r="13" spans="1:5" s="2" customFormat="1" x14ac:dyDescent="0.2">
      <c r="A13" s="270"/>
      <c r="B13" s="271" t="s">
        <v>2062</v>
      </c>
      <c r="C13" s="264">
        <v>2</v>
      </c>
      <c r="D13" s="140">
        <f>D14+D15+D23+D24</f>
        <v>9574241</v>
      </c>
    </row>
    <row r="14" spans="1:5" s="2" customFormat="1" x14ac:dyDescent="0.2">
      <c r="A14" s="270"/>
      <c r="B14" s="271" t="s">
        <v>4041</v>
      </c>
      <c r="C14" s="264">
        <v>3</v>
      </c>
      <c r="D14" s="141"/>
    </row>
    <row r="15" spans="1:5" s="2" customFormat="1" x14ac:dyDescent="0.2">
      <c r="A15" s="270" t="s">
        <v>1181</v>
      </c>
      <c r="B15" s="271" t="s">
        <v>3078</v>
      </c>
      <c r="C15" s="264">
        <v>4</v>
      </c>
      <c r="D15" s="140">
        <f>SUM(D16:D22)</f>
        <v>9341034</v>
      </c>
    </row>
    <row r="16" spans="1:5" s="2" customFormat="1" x14ac:dyDescent="0.2">
      <c r="A16" s="272" t="s">
        <v>1182</v>
      </c>
      <c r="B16" s="273" t="s">
        <v>1183</v>
      </c>
      <c r="C16" s="264">
        <v>5</v>
      </c>
      <c r="D16" s="141">
        <v>7801135</v>
      </c>
    </row>
    <row r="17" spans="1:4" s="2" customFormat="1" x14ac:dyDescent="0.2">
      <c r="A17" s="272" t="s">
        <v>1184</v>
      </c>
      <c r="B17" s="273" t="s">
        <v>1185</v>
      </c>
      <c r="C17" s="264">
        <v>6</v>
      </c>
      <c r="D17" s="141">
        <v>1456650</v>
      </c>
    </row>
    <row r="18" spans="1:4" s="2" customFormat="1" x14ac:dyDescent="0.2">
      <c r="A18" s="272" t="s">
        <v>1186</v>
      </c>
      <c r="B18" s="273" t="s">
        <v>1187</v>
      </c>
      <c r="C18" s="264">
        <v>7</v>
      </c>
      <c r="D18" s="141">
        <v>4246</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79003</v>
      </c>
    </row>
    <row r="23" spans="1:4" s="2" customFormat="1" x14ac:dyDescent="0.2">
      <c r="A23" s="270" t="s">
        <v>3033</v>
      </c>
      <c r="B23" s="271" t="s">
        <v>3034</v>
      </c>
      <c r="C23" s="264">
        <v>12</v>
      </c>
      <c r="D23" s="141">
        <v>233207</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9554868</v>
      </c>
    </row>
    <row r="31" spans="1:4" s="2" customFormat="1" x14ac:dyDescent="0.2">
      <c r="A31" s="272"/>
      <c r="B31" s="271" t="s">
        <v>4041</v>
      </c>
      <c r="C31" s="264">
        <v>20</v>
      </c>
      <c r="D31" s="141"/>
    </row>
    <row r="32" spans="1:4" s="2" customFormat="1" x14ac:dyDescent="0.2">
      <c r="A32" s="270" t="s">
        <v>1181</v>
      </c>
      <c r="B32" s="271" t="s">
        <v>3081</v>
      </c>
      <c r="C32" s="264">
        <v>21</v>
      </c>
      <c r="D32" s="140">
        <f>SUM(D33:D39)</f>
        <v>9358031</v>
      </c>
    </row>
    <row r="33" spans="1:4" s="2" customFormat="1" x14ac:dyDescent="0.2">
      <c r="A33" s="272" t="s">
        <v>1182</v>
      </c>
      <c r="B33" s="273" t="s">
        <v>1183</v>
      </c>
      <c r="C33" s="264">
        <v>22</v>
      </c>
      <c r="D33" s="141">
        <v>7817418</v>
      </c>
    </row>
    <row r="34" spans="1:4" s="2" customFormat="1" x14ac:dyDescent="0.2">
      <c r="A34" s="272" t="s">
        <v>1184</v>
      </c>
      <c r="B34" s="273" t="s">
        <v>1185</v>
      </c>
      <c r="C34" s="264">
        <v>23</v>
      </c>
      <c r="D34" s="141">
        <v>1461182</v>
      </c>
    </row>
    <row r="35" spans="1:4" s="2" customFormat="1" x14ac:dyDescent="0.2">
      <c r="A35" s="272" t="s">
        <v>1186</v>
      </c>
      <c r="B35" s="273" t="s">
        <v>1187</v>
      </c>
      <c r="C35" s="264">
        <v>24</v>
      </c>
      <c r="D35" s="141">
        <v>4233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75198</v>
      </c>
    </row>
    <row r="40" spans="1:4" s="2" customFormat="1" x14ac:dyDescent="0.2">
      <c r="A40" s="275" t="s">
        <v>3033</v>
      </c>
      <c r="B40" s="271" t="s">
        <v>3034</v>
      </c>
      <c r="C40" s="264">
        <v>29</v>
      </c>
      <c r="D40" s="141">
        <v>196837</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765703</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765703</v>
      </c>
    </row>
    <row r="102" spans="1:5" s="2" customFormat="1" x14ac:dyDescent="0.2">
      <c r="A102" s="272"/>
      <c r="B102" s="280" t="s">
        <v>4041</v>
      </c>
      <c r="C102" s="264">
        <v>91</v>
      </c>
      <c r="D102" s="141"/>
    </row>
    <row r="103" spans="1:5" s="2" customFormat="1" x14ac:dyDescent="0.2">
      <c r="A103" s="272" t="s">
        <v>1181</v>
      </c>
      <c r="B103" s="280" t="s">
        <v>1365</v>
      </c>
      <c r="C103" s="264">
        <v>92</v>
      </c>
      <c r="D103" s="141">
        <v>765703</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ZVONKO GRBAVAC, univ.spec.oec.</v>
      </c>
      <c r="B109" s="291"/>
      <c r="C109" s="293"/>
      <c r="D109" s="293"/>
      <c r="E109" s="291"/>
    </row>
    <row r="110" spans="1:5" s="292" customFormat="1" ht="15" customHeight="1" x14ac:dyDescent="0.2">
      <c r="A110" s="291" t="str">
        <f>IF(RefStr!H27="","Telefon za kontakt: _________________","Telefon za kontakt: " &amp; RefStr!H27)</f>
        <v>Telefon za kontakt: 031383456</v>
      </c>
      <c r="B110" s="291"/>
      <c r="E110" s="291"/>
    </row>
    <row r="111" spans="1:5" s="292" customFormat="1" ht="15" customHeight="1" x14ac:dyDescent="0.2">
      <c r="A111" s="291" t="str">
        <f>IF(RefStr!H33="","Odgovorna osoba: _____________________________","Odgovorna osoba: " &amp; RefStr!H33)</f>
        <v>Odgovorna osoba: Ravnatelj: Ilija Pavić, prof.</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2" activePane="bottomLeft" state="frozen"/>
      <selection pane="bottomLeft" activeCell="C291" sqref="C29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9579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Računovodstvo</cp:lastModifiedBy>
  <cp:lastPrinted>2019-01-17T17:18:57Z</cp:lastPrinted>
  <dcterms:created xsi:type="dcterms:W3CDTF">2001-11-21T09:32:18Z</dcterms:created>
  <dcterms:modified xsi:type="dcterms:W3CDTF">2019-01-25T09:19:47Z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